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495" windowWidth="19425" windowHeight="11025" tabRatio="245"/>
  </bookViews>
  <sheets>
    <sheet name="Índice" sheetId="68" r:id="rId1"/>
    <sheet name="CCA" sheetId="100" r:id="rId2"/>
    <sheet name="CC1" sheetId="99" r:id="rId3"/>
    <sheet name="CC2" sheetId="101" r:id="rId4"/>
    <sheet name="Plan2" sheetId="130" state="hidden" r:id="rId5"/>
  </sheets>
  <externalReferences>
    <externalReference r:id="rId6"/>
    <externalReference r:id="rId7"/>
  </externalReferences>
  <definedNames>
    <definedName name="_xlnm._FilterDatabase" localSheetId="1" hidden="1">CCA!$B$11:$AU$19</definedName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BLPH1" hidden="1">[1]Ptax!$A$3</definedName>
    <definedName name="BLPH2" hidden="1">[1]Ptax!$D$3</definedName>
    <definedName name="BLPH3001" hidden="1">[2]EURO!$AN$3</definedName>
    <definedName name="BLPH3004" hidden="1">[2]EURO!$AE$3</definedName>
    <definedName name="BLPH3005" hidden="1">[2]EURO!$AB$3</definedName>
    <definedName name="BLPH3006" hidden="1">[2]EURO!$V$3</definedName>
    <definedName name="BLPH3007" hidden="1">[2]EURO!$AK$3</definedName>
    <definedName name="BLPH3008" hidden="1">[2]EURO!$AH$3</definedName>
    <definedName name="BLPH3011" hidden="1">[2]EURO!$P$3</definedName>
    <definedName name="BLPH3012" hidden="1">[2]EURO!$Y$3</definedName>
    <definedName name="BLPH3013" hidden="1">[2]EURO!$S$3</definedName>
    <definedName name="BLPH3014" hidden="1">[2]EURO!$M$3</definedName>
    <definedName name="BLPH3015" hidden="1">[2]EURO!$J$3</definedName>
    <definedName name="BLPH3016" hidden="1">[2]EURO!$G$3</definedName>
    <definedName name="BLPH3017" hidden="1">[2]EURO!$D$3</definedName>
    <definedName name="BLPH3018" hidden="1">[2]EURO!$A$3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ç" hidden="1">{#N/A,#N/A,FALSE,"grafi_di";#N/A,#N/A,FALSE,"grafi_dol";#N/A,#N/A,FALSE,"grafi_u$";#N/A,#N/A,FALSE,"grafi_acoes"}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01" l="1"/>
  <c r="C51" i="101" s="1"/>
  <c r="C64" i="101" s="1"/>
  <c r="C63" i="101"/>
  <c r="C52" i="101"/>
  <c r="C50" i="101"/>
  <c r="D50" i="101"/>
  <c r="C42" i="101"/>
  <c r="C15" i="101"/>
  <c r="C36" i="101"/>
  <c r="C34" i="101"/>
  <c r="C20" i="101"/>
  <c r="D11" i="99"/>
  <c r="D52" i="101"/>
  <c r="D63" i="101" s="1"/>
  <c r="D10" i="99" l="1"/>
  <c r="D85" i="99"/>
  <c r="D80" i="99" l="1"/>
  <c r="D68" i="99"/>
  <c r="D64" i="99"/>
  <c r="D19" i="99"/>
  <c r="D18" i="99"/>
  <c r="D13" i="99"/>
  <c r="D77" i="99"/>
  <c r="D78" i="99" l="1"/>
  <c r="D42" i="101"/>
  <c r="D46" i="101" l="1"/>
  <c r="D51" i="101" s="1"/>
  <c r="D39" i="101"/>
  <c r="D29" i="101"/>
  <c r="D30" i="101"/>
  <c r="D34" i="101"/>
  <c r="D27" i="101"/>
  <c r="D20" i="101"/>
  <c r="D23" i="101"/>
  <c r="D15" i="101"/>
  <c r="D60" i="99"/>
  <c r="D61" i="99" s="1"/>
  <c r="D41" i="99"/>
  <c r="D14" i="99"/>
  <c r="D42" i="99" s="1"/>
  <c r="D82" i="99" s="1"/>
  <c r="D62" i="99" l="1"/>
  <c r="D36" i="101"/>
  <c r="D64" i="101"/>
  <c r="D79" i="99" l="1"/>
  <c r="D84" i="99" s="1"/>
  <c r="D83" i="99"/>
</calcChain>
</file>

<file path=xl/comments1.xml><?xml version="1.0" encoding="utf-8"?>
<comments xmlns="http://schemas.openxmlformats.org/spreadsheetml/2006/main">
  <authors>
    <author>Emile Bonetti</author>
  </authors>
  <commentList>
    <comment ref="D64" authorId="0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conta 120 (DLO)</t>
        </r>
      </text>
    </comment>
    <comment ref="D66" authorId="0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conta 120.91 (DLO)</t>
        </r>
      </text>
    </comment>
    <comment ref="D68" authorId="0">
      <text>
        <r>
          <rPr>
            <b/>
            <sz val="9"/>
            <color rgb="FF000000"/>
            <rFont val="Tahoma"/>
            <charset val="1"/>
          </rPr>
          <t>Emile Bonetti: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conta 120.01.01 (DLO)</t>
        </r>
      </text>
    </comment>
  </commentList>
</comments>
</file>

<file path=xl/comments2.xml><?xml version="1.0" encoding="utf-8"?>
<comments xmlns="http://schemas.openxmlformats.org/spreadsheetml/2006/main">
  <authors>
    <author>Emile Bonetti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impostos a recuperar
imp diferidos a compensar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Emile Bonetti:</t>
        </r>
        <r>
          <rPr>
            <sz val="9"/>
            <color indexed="81"/>
            <rFont val="Tahoma"/>
            <family val="2"/>
          </rPr>
          <t xml:space="preserve">
serviços prest a receber
adto salarial
devedores p/compra bens
devedores p/compra part
devedores diversos
despesas antecipadas
diversos
recursos ajuizados grupos enc
aplic cotas de consórcio
empréstimos grupos
devedores depósitos garantia
investimento em imóveis</t>
        </r>
      </text>
    </comment>
    <comment ref="D48" authorId="0">
      <text>
        <r>
          <rPr>
            <b/>
            <sz val="9"/>
            <color indexed="81"/>
            <rFont val="Tahoma"/>
            <charset val="1"/>
          </rPr>
          <t>Emile Bonetti:</t>
        </r>
        <r>
          <rPr>
            <sz val="9"/>
            <color indexed="81"/>
            <rFont val="Tahoma"/>
            <charset val="1"/>
          </rPr>
          <t xml:space="preserve">
provisão p/pgtos efetuar
férias a pagar c/enc
provisão contingência trab</t>
        </r>
      </text>
    </comment>
  </commentList>
</comments>
</file>

<file path=xl/sharedStrings.xml><?xml version="1.0" encoding="utf-8"?>
<sst xmlns="http://schemas.openxmlformats.org/spreadsheetml/2006/main" count="530" uniqueCount="269">
  <si>
    <t>Capital Principal</t>
  </si>
  <si>
    <t>Nível I</t>
  </si>
  <si>
    <t>a</t>
  </si>
  <si>
    <t>c</t>
  </si>
  <si>
    <t>b</t>
  </si>
  <si>
    <t>Total</t>
  </si>
  <si>
    <t>Número
da linha</t>
  </si>
  <si>
    <t>Capital Principal: instrumentos e reservas</t>
  </si>
  <si>
    <t>Valor (R$ mil)</t>
  </si>
  <si>
    <t>Referência do
balanço do
conglomerado</t>
  </si>
  <si>
    <t>Instrumentos Elegíveis ao Capital Principal</t>
  </si>
  <si>
    <t>Reservas de lucros</t>
  </si>
  <si>
    <t>Outras receitas e outras reservas</t>
  </si>
  <si>
    <t>Capital Principal: ajustes prudenciais</t>
  </si>
  <si>
    <t>Ágios pagos na aquisição de investimentos com fundamento em expectativa de rentabilidade futura</t>
  </si>
  <si>
    <t>(b)</t>
  </si>
  <si>
    <t>Ativos intangíveis</t>
  </si>
  <si>
    <t>(a)</t>
  </si>
  <si>
    <t>Créditos tributários decorrentes de prejuízos fiscais e de base negativa de Contribuição Social sobre o Lucro Líquido e os originados dessa contribuição relativos a períodos de apuração encerrados até 31 de dezembro de 1998</t>
  </si>
  <si>
    <t>Ativos atuariais relacionados a fundos de pensão de benefício definido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</si>
  <si>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</si>
  <si>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</si>
  <si>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</si>
  <si>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</si>
  <si>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</si>
  <si>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26.d</t>
  </si>
  <si>
    <t>Aumento de capital social não autorizado</t>
  </si>
  <si>
    <t>26.e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</si>
  <si>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</si>
  <si>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</si>
  <si>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</si>
  <si>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</si>
  <si>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26.h</t>
  </si>
  <si>
    <t>Excesso dos recursos aplicados no Ativo Permanente</t>
  </si>
  <si>
    <t>26.i</t>
  </si>
  <si>
    <t>26.j</t>
  </si>
  <si>
    <t>Outras diferenças residuais relativas à metodologia de apuração do Capital Principal para fins regulatórios</t>
  </si>
  <si>
    <t>Total de deduções regulatórias ao 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</si>
  <si>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</si>
  <si>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</si>
  <si>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</si>
  <si>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</si>
  <si>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(f)</t>
  </si>
  <si>
    <t>Instrumentos autorizados a compor o Capital Complementar antes da entrada em vigor da Resolução nº 4.192, de 2013</t>
  </si>
  <si>
    <t>Capital Complementar antes das deduções regulatórias</t>
  </si>
  <si>
    <t>Capital Complementar: deduções regulatórias</t>
  </si>
  <si>
    <t>41.b</t>
  </si>
  <si>
    <t>Participação de não controladores no Capital Complementar</t>
  </si>
  <si>
    <t>41.c</t>
  </si>
  <si>
    <t>Outras diferenças residuais relativas à metodologia de apuração do Capital Complementar para fins regulatórios</t>
  </si>
  <si>
    <t>Total de deduções regulatórias ao Capital Complementar</t>
  </si>
  <si>
    <t>Capital Complementar</t>
  </si>
  <si>
    <t>Nível II: instrumentos</t>
  </si>
  <si>
    <t>Instrumentos elegíveis ao Nível II</t>
  </si>
  <si>
    <t>(e)</t>
  </si>
  <si>
    <t>Instrumentos autorizados a compor o Nível II antes da entrada em vigor da Resolução nº 4.192, de 2013</t>
  </si>
  <si>
    <t>(d)</t>
  </si>
  <si>
    <t>da qual: instrumentos emitidos por subsidiárias antes da entrada em vigor da Resolução nº 4.192, de 2013</t>
  </si>
  <si>
    <t>Nível II antes das deduções regulatórias</t>
  </si>
  <si>
    <t>Nível II: deduções regulatórias</t>
  </si>
  <si>
    <t>56.b</t>
  </si>
  <si>
    <t>Participação de não controladores no Nível II</t>
  </si>
  <si>
    <t>56.c</t>
  </si>
  <si>
    <t>Outras diferenças residuais relativas à metodologia de apuração do Nível II para fins regulatórios</t>
  </si>
  <si>
    <t>Total de deduções regulatórias ao Nível II</t>
  </si>
  <si>
    <t>Nível II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</si>
  <si>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</si>
  <si>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</si>
  <si>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</si>
  <si>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</si>
  <si>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</si>
  <si>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Tipo</t>
  </si>
  <si>
    <t>Remuneração / Dividendos</t>
  </si>
  <si>
    <t>Número da linha</t>
  </si>
  <si>
    <t>Emissor</t>
  </si>
  <si>
    <t>Identificador único</t>
  </si>
  <si>
    <t>Lei aplicável ao instrumento</t>
  </si>
  <si>
    <t>Tipo de instrumento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</si>
  <si>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</si>
  <si>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</si>
  <si>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</si>
  <si>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</si>
  <si>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</si>
  <si>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Datas de resgate ou recompra subsequentes, se aplicável</t>
  </si>
  <si>
    <t>Remuneração ou dividendos fixos ou variáveis</t>
  </si>
  <si>
    <t>Taxa de remuneração e índice referenciado</t>
  </si>
  <si>
    <t>Existência de cláusulas que alterem prazos ou condições de remuneração pactuados ou outro incentivo para resgate</t>
  </si>
  <si>
    <t>Cumulativo ou não cumulativo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</si>
  <si>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</si>
  <si>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</si>
  <si>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</si>
  <si>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</si>
  <si>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</si>
  <si>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</si>
  <si>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</si>
  <si>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</si>
  <si>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</si>
  <si>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</si>
  <si>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Possui características que não serão aceitas após o tratamento temporário de que trata o art. 28 da Resolução n° 4.192, de 2013</t>
  </si>
  <si>
    <t>Se sim, especificar as características de que trata a linha anterior</t>
  </si>
  <si>
    <t>Caixa e equivalentes a caixa</t>
  </si>
  <si>
    <t>Instrumentos financeiros</t>
  </si>
  <si>
    <t>Operações de arrendamento mercantil</t>
  </si>
  <si>
    <t>Provisões para perdas esperadas associadas ao risco de crédito</t>
  </si>
  <si>
    <t>Créditos tributários</t>
  </si>
  <si>
    <t>Imobilizado de uso</t>
  </si>
  <si>
    <t>Depreciações e amortizações</t>
  </si>
  <si>
    <t>Outros ativos</t>
  </si>
  <si>
    <t>Provisões para redução ao valor recuperável de ativos</t>
  </si>
  <si>
    <t>Depósitos e demais instrumentos financeiros</t>
  </si>
  <si>
    <t>Provisões</t>
  </si>
  <si>
    <t>Outros passivos</t>
  </si>
  <si>
    <t>Total do passivo</t>
  </si>
  <si>
    <t>Patrimônio líquido</t>
  </si>
  <si>
    <t>Patrimônio líquido atribuído aos acionistas controladores</t>
  </si>
  <si>
    <t>Total do patrimônio líquido</t>
  </si>
  <si>
    <t>Total do passivo e patrimônio líquido</t>
  </si>
  <si>
    <t>Aplicações interfinanceiras de liquidez</t>
  </si>
  <si>
    <t>Depósitos compulsórios no Banco Central do Brasil</t>
  </si>
  <si>
    <t>Títulos e valores mobiliários</t>
  </si>
  <si>
    <t>Instrumentos financeiros derivativos</t>
  </si>
  <si>
    <t>Operações de crédito</t>
  </si>
  <si>
    <t>Outros Instrumentos financeiros</t>
  </si>
  <si>
    <t>Outros créditos</t>
  </si>
  <si>
    <t>Recursos de instituições financeiras</t>
  </si>
  <si>
    <t>Recursos de clientes</t>
  </si>
  <si>
    <t>Recursos de emissão de títulos</t>
  </si>
  <si>
    <t>Dívidas subordinadas</t>
  </si>
  <si>
    <t>Outros passivos financeiros</t>
  </si>
  <si>
    <t>Provisões técnicas de seguros e previdência</t>
  </si>
  <si>
    <t>Outras provisões</t>
  </si>
  <si>
    <t>Índice</t>
  </si>
  <si>
    <t>Créditos tributários de diferença temporária</t>
  </si>
  <si>
    <t>Composição do Patrimônio de Referência - PR (CC1)</t>
  </si>
  <si>
    <t>(c)+(d)+(e)</t>
  </si>
  <si>
    <t>Participação de não controladores nos instrumentos emitidos por subsidiárias do conglomerado prudencial e elegíveis ao seu Capital Principal</t>
  </si>
  <si>
    <t>Ajustes relativos ao valor de mercado dos instrumentos financeiros derivativos utilizados para hedge de fluxo de caixa de itens protegidos cujos ajustes de marcação a mercado não são registrados contabilmente</t>
  </si>
  <si>
    <t>Ações ou outros instrumentos de emissão própria autorizados a compor o Capital Principal da instituição ou conglomerado, adquiridos diretamente, indiretamente ou de forma sintética</t>
  </si>
  <si>
    <t>Valor total das deduções relativas às aquisições recíprocas de Capital Principal</t>
  </si>
  <si>
    <t>Valor total das deduções relativas às participações líquidas não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</t>
  </si>
  <si>
    <t>Valor total das deduções relativas às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complementar, que exceda 10% do valor do Capital Principal da própria instituição ou conglomerado, desconsiderando deduções específicas</t>
  </si>
  <si>
    <t>Valor total das deduções relativas aos créditos tributários decorrentes de diferenças temporárias que dependam de geração de lucros ou receitas tributáveis futuras para sua realização, que exceda 10% do Capital Principal da própria instituição ou conglomerado, desconsiderando deduções específicas</t>
  </si>
  <si>
    <t>Valor que excede, de forma agregada, 15% do Capital Principal da própria instituição ou conglomerado</t>
  </si>
  <si>
    <t>do qual: oriundo de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de sociedades seguradoras, resseguradoras, de capitalização e de entidades abertas de previdência complementar</t>
  </si>
  <si>
    <t>Investimentos em dependências, instituições financeiras controladas no exterior ou entidades não financeiras que componham o conglomerado, em relação às quais o Banco Central do Brasil não tenha acesso a informações, dados e documentos</t>
  </si>
  <si>
    <t>Excedente do valor ajustado de Capital Principal</t>
  </si>
  <si>
    <t>Destaque do PR, conforme Resolução nº 4.589, de 29 de junho de 2017</t>
  </si>
  <si>
    <t>Dedução aplicada ao Capital Principal decorrente de insuficiência de Capital Complementar e de Nível II para cobrir as respectivas deduções nesses componentes</t>
  </si>
  <si>
    <t>Participação de não controladores nos instrumentos emitidos por subsidiárias da instituição ou conglomerado e elegíveis ao seu Capital Complementar</t>
  </si>
  <si>
    <t>Ações ou outros instrumentos de emissão própria autorizados a compor o Capital Complementar da instituição ou conglomerado, adquiridos diretamente, indiretamente ou de forma sintética</t>
  </si>
  <si>
    <t>Valor total das deduções relativas às aquisições recíprocas de Capital Complementar</t>
  </si>
  <si>
    <t>Valor total das deduções relativas aos investimentos líquidos não significativos em Capital Complementar de instituições autorizadas a funcionar pelo Banco Central do Brasil e de instituições financeiras no exterior não consolidadas</t>
  </si>
  <si>
    <t>Valor total das deduções relativas aos investimentos líquidos significativos em Capital Complementar de instituições autorizadas a funcionar pelo Banco Central do Brasil e de instituições financeiras no exterior não consolidadas</t>
  </si>
  <si>
    <t>Dedução aplicada ao Capital Complementar decorrente de insuficiência de Nível II para cobrir a dedução nesse componente</t>
  </si>
  <si>
    <t>Participação de não controladores nos instrumentos emitidos por subsidiárias do conglomerado e elegíveis ao seu Nível II</t>
  </si>
  <si>
    <t>Ações ou outros instrumentos de emissão própria, autorizados a compor o Nível II da instituição ou conglomerado, adquiridos diretamente, indiretamente ou de forma sintética</t>
  </si>
  <si>
    <t>Valor total das deduções relativas às aquisições recíprocas de Nível II</t>
  </si>
  <si>
    <t>Valor total das deduções relativas aos investimentos líquidos não significativos em instrumentos de Nível II e em instrumentos reconhecidos como TLAC emitidos por instituições autorizadas a funcionar pelo Banco Central do Brasil ou por instituições financeiras no exterior não consolidadas</t>
  </si>
  <si>
    <t>Valor total das deduções relativas aos investimentos líquidos significativos em instrumentos de Nível II e em instrumentos reconhecidos como TLAC emitidos por instituições autorizadas a funcionar pelo Banco Central do Brasil ou por instituições financeiras no exterior não consolidadas</t>
  </si>
  <si>
    <t>Patrimônio de Referência</t>
  </si>
  <si>
    <t>Total de ativos ponderados pelo risco (RWA)</t>
  </si>
  <si>
    <t>Percentual do adicional de Capital Principal (em relação ao RWA)</t>
  </si>
  <si>
    <t>Capital Principal excedente ao montante utilizado para cumprimento dos requerimentos de capital, como proporção do RWA (%)</t>
  </si>
  <si>
    <t>Valor total, sujeito à ponderação de risco, das participações não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complementar, bem como dos investimentos não significativos em Capital Complementar, em instrumentos de Nível II e em instrumentos reconhecidos como TLAC emitidos por instituições financeiras autorizadas a funcionar pelo Banco Central do Brasil ou por instituições financeiras no exterior não consolidadas</t>
  </si>
  <si>
    <t>Valor total, sujeito à ponderação de risco, das participações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</t>
  </si>
  <si>
    <t>Valor total, sujeito à ponderação de risco, de créditos tributários decorrentes de diferenças temporárias que dependam de geração de lucros ou receitas tributáveis futuras para sua realização, não deduzidos do Capital Principal</t>
  </si>
  <si>
    <t>Instrumentos autorizados a compor o PR antes da entrada em vigor da Resolução nº 4.192, de 2013 (aplicável entre 1º de janeiro de 2018 e 1º de janeiro de 2022)</t>
  </si>
  <si>
    <t>Limite atual para os instrumentos autorizados a compor o Capital Complementar antes da entrada em vigor da Resolução nº 4.192, de 2013</t>
  </si>
  <si>
    <t>Valor excluído do Capital Complementar devido ao limite da linha 82</t>
  </si>
  <si>
    <t>Limite atual para os instrumentos autorizados a compor o Nível II antes da entrada em vigor da Resolução nº 4.192, de 2013</t>
  </si>
  <si>
    <t>Valor excluído do Nível II devido ao limite da linha 84</t>
  </si>
  <si>
    <t>CC1</t>
  </si>
  <si>
    <t>Principais características dos instrumentos que compõem o Patrimônio de Referência - PR (CCA)</t>
  </si>
  <si>
    <t>34a</t>
  </si>
  <si>
    <t>Classificação do instrumento como componente do PR durante o tratamento temporário de que trata o art. 28 da Resolução nº 4.192, de 2013.</t>
  </si>
  <si>
    <t>Classificação do instrumento como componente do PR após o tratamento temporário de que trata a linha anterior</t>
  </si>
  <si>
    <t>Escopo da elegibilidade do instrumento</t>
  </si>
  <si>
    <t>Valor reconhecido no PR</t>
  </si>
  <si>
    <t>Valor de face do instrumento</t>
  </si>
  <si>
    <t>(1) Data de resgate ou recompra 
(2) Datas de resgate ou recompra condicionadas 
(3) Valor de resgate ou recompra</t>
  </si>
  <si>
    <t>Possibilidade de suspensão de pagamento de dividendos</t>
  </si>
  <si>
    <t>Completa discricionariedade, discricionariedade parcial ou mandatória</t>
  </si>
  <si>
    <t>Conversível ou não conversível</t>
  </si>
  <si>
    <t>Tipo de subordinação</t>
  </si>
  <si>
    <t>Posição na hierarquia de subordinação em caso de liquidação</t>
  </si>
  <si>
    <t>CCA</t>
  </si>
  <si>
    <t>Conciliação do Patrimônio de Referência (PR) com o balanço patrimonial (CC2)</t>
  </si>
  <si>
    <t>Valores do balanço patrimonial
no final do período</t>
  </si>
  <si>
    <t>Valores considerados para fins da regulamentação prudencial
no final do período</t>
  </si>
  <si>
    <t>Referência no balanço
do conglomerado</t>
  </si>
  <si>
    <t>Intangível</t>
  </si>
  <si>
    <t>Capital social</t>
  </si>
  <si>
    <t>Ações em Tesouraria</t>
  </si>
  <si>
    <t>(c)</t>
  </si>
  <si>
    <t>Reserva de Capital</t>
  </si>
  <si>
    <t xml:space="preserve"> (b)</t>
  </si>
  <si>
    <t>Outros resultados abrangentes</t>
  </si>
  <si>
    <t>Participação minoritária nas controladas autorizadas pelo Bacen</t>
  </si>
  <si>
    <t>Participação superiores a 10% do Cap. Social de Entidades Controladas não Sujeitas à Autorização do Bacen</t>
  </si>
  <si>
    <t>Créditos tributários de prejuízo fiscal acumulado</t>
  </si>
  <si>
    <t>Conciliação do Patrimônio de Referência (PR) com o balanço patrimonial</t>
  </si>
  <si>
    <t>CC2</t>
  </si>
  <si>
    <t>Capital Principal antes dos ajustes prudenciais</t>
  </si>
  <si>
    <t>Ajustes prudenciais relativos a apreçamentos de instrumentos financeiros (PVA)</t>
  </si>
  <si>
    <t>do qual: adicional para conservação de capital - ACPConservação</t>
  </si>
  <si>
    <t>do qual: adicional contracíclico - ACPContracíclico</t>
  </si>
  <si>
    <t>do qual: Adicional de Importância Sistêmica de Capital Principal - ACPSistêmico</t>
  </si>
  <si>
    <t>Valores abaixo do limite de dedução antes da aplicação de fator de ponderação de risco</t>
  </si>
  <si>
    <t>Investimentos em participações em coligadas e controladas</t>
  </si>
  <si>
    <t>Obrigações fiscais diferidas</t>
  </si>
  <si>
    <t>Principais características dos instrumentos que compõem o Patrimônio de Referência –  PR</t>
  </si>
  <si>
    <t>R$ Mil</t>
  </si>
  <si>
    <t>do qual: montante elegível para Capital Principal</t>
  </si>
  <si>
    <t>do qual: montante elegível para Capital Complementar</t>
  </si>
  <si>
    <t>Lucros ou prejuízos acumulados</t>
  </si>
  <si>
    <t xml:space="preserve"> (f)</t>
  </si>
  <si>
    <t>Composição do Patrimônio de Referência – PR</t>
  </si>
  <si>
    <t>Anexos do Relatório de Gerenciamento de Riscos</t>
  </si>
  <si>
    <t>Tabelas de Composição de Capital</t>
  </si>
  <si>
    <t>Clique no item para visualizar a planilha</t>
  </si>
  <si>
    <t>Característica</t>
  </si>
  <si>
    <t>ATIVO</t>
  </si>
  <si>
    <t>dez/21</t>
  </si>
  <si>
    <t>PASSIVO</t>
  </si>
  <si>
    <t>Balanço Patrimonial Consolidado - dez/21</t>
  </si>
  <si>
    <t>Sinosserra Financeira S/A</t>
  </si>
  <si>
    <t>LFSN2100E1Y</t>
  </si>
  <si>
    <t xml:space="preserve">LFSN2100E20 </t>
  </si>
  <si>
    <t>LFSN2100DWH</t>
  </si>
  <si>
    <t>LFSN2100DLB</t>
  </si>
  <si>
    <t>LFSN2100DFU</t>
  </si>
  <si>
    <t>LFSN2100DFT</t>
  </si>
  <si>
    <t>LFSN2100DLA</t>
  </si>
  <si>
    <t xml:space="preserve">LFSN2100E1Z </t>
  </si>
  <si>
    <t xml:space="preserve">Lei nº 12.249, de 11 de Junho de 2010 / Resolução CMN Nº 4.733 de 27 de junho de 2019 / Resolução CMN Nº 4.192 de 1 de março de 2013 / Resolução BCB Nº 122, de 2 de agosto de 2021 </t>
  </si>
  <si>
    <t>Lei nº 12.249, de 11 de Junho de 2010 / Resolução CMN Nº 4.733 de 27 de junho de 2019 / Resolução CMN Nº 4.192 de 1 de março de 2013 / Resolução BCB Nº 122, de 2 de agosto de 2022</t>
  </si>
  <si>
    <t>Lei nº 12.249, de 11 de Junho de 2010 / Resolução CMN Nº 4.733 de 27 de junho de 2019 / Resolução CMN Nº 4.192 de 1 de março de 2013 / Resolução BCB Nº 122, de 2 de agosto de 2023</t>
  </si>
  <si>
    <t>Lei nº 12.249, de 11 de Junho de 2010 / Resolução CMN Nº 4.733 de 27 de junho de 2019 / Resolução CMN Nº 4.192 de 1 de março de 2013 / Resolução BCB Nº 122, de 2 de agosto de 2024</t>
  </si>
  <si>
    <t>Lei nº 12.249, de 11 de Junho de 2010 / Resolução CMN Nº 4.733 de 27 de junho de 2019 / Resolução CMN Nº 4.192 de 1 de março de 2013 / Resolução BCB Nº 122, de 2 de agosto de 2025</t>
  </si>
  <si>
    <t>Lei nº 12.249, de 11 de Junho de 2010 / Resolução CMN Nº 4.733 de 27 de junho de 2019 / Resolução CMN Nº 4.192 de 1 de março de 2013 / Resolução BCB Nº 122, de 2 de agosto de 2026</t>
  </si>
  <si>
    <t>Lei nº 12.249, de 11 de Junho de 2010 / Resolução CMN Nº 4.733 de 27 de junho de 2019 / Resolução CMN Nº 4.192 de 1 de março de 2013 / Resolução BCB Nº 122, de 2 de agosto de 2027</t>
  </si>
  <si>
    <t>Lei nº 12.249, de 11 de Junho de 2010 / Resolução CMN Nº 4.733 de 27 de junho de 2019 / Resolução CMN Nº 4.192 de 1 de março de 2013 / Resolução BCB Nº 122, de 2 de agosto de 2028</t>
  </si>
  <si>
    <t>Não elegível</t>
  </si>
  <si>
    <t>Conglomerado</t>
  </si>
  <si>
    <t>Letra financeira</t>
  </si>
  <si>
    <t>Passivo – custo amortizado</t>
  </si>
  <si>
    <t>Com vencimento</t>
  </si>
  <si>
    <t>Não</t>
  </si>
  <si>
    <t>N/A</t>
  </si>
  <si>
    <t>Fixo</t>
  </si>
  <si>
    <t>PRE 15% a.a</t>
  </si>
  <si>
    <t>Mandatório</t>
  </si>
  <si>
    <t>Cumulativo</t>
  </si>
  <si>
    <t>Não conversível</t>
  </si>
  <si>
    <t>Sim</t>
  </si>
  <si>
    <t>Serão extintos nas situações previstas no art. 20, inciso X, da Resolução CMN 4.192, de 01/03/2013</t>
  </si>
  <si>
    <t>Serão extintos nas situações previstas no art. 20, inciso X, da Resolução CMN 4.192, de 01/03/2014</t>
  </si>
  <si>
    <t>Serão extintos nas situações previstas no art. 20, inciso X, da Resolução CMN 4.192, de 01/03/2015</t>
  </si>
  <si>
    <t>Serão extintos nas situações previstas no art. 20, inciso X, da Resolução CMN 4.192, de 01/03/2016</t>
  </si>
  <si>
    <t>Serão extintos nas situações previstas no art. 20, inciso X, da Resolução CMN 4.192, de 01/03/2017</t>
  </si>
  <si>
    <t>Serão extintos nas situações previstas no art. 20, inciso X, da Resolução CMN 4.192, de 01/03/2018</t>
  </si>
  <si>
    <t>Serão extintos nas situações previstas no art. 20, inciso X, da Resolução CMN 4.192, de 01/03/2019</t>
  </si>
  <si>
    <t>Serão extintos nas situações previstas no art. 20, inciso X, da Resolução CMN 4.192, de 01/03/2020</t>
  </si>
  <si>
    <t>Sempre será extinto na sua totalidade</t>
  </si>
  <si>
    <t>Subordinado ao pagamento dos demais passivos da instituição emitente, com exceção do pagamento dos elementos que compõem o Capital Principal e o Capital Complementar.</t>
  </si>
  <si>
    <t>Permanente</t>
  </si>
  <si>
    <t>Contratual</t>
  </si>
  <si>
    <r>
      <rPr>
        <sz val="10"/>
        <color rgb="FF2D335F"/>
        <rFont val="Arial"/>
        <family val="2"/>
      </rPr>
      <t>R$ milhões</t>
    </r>
    <r>
      <rPr>
        <b/>
        <sz val="10"/>
        <color rgb="FF2D335F"/>
        <rFont val="Arial"/>
        <family val="2"/>
      </rPr>
      <t xml:space="preserve">
Contas de compensação</t>
    </r>
  </si>
  <si>
    <t>R$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</si>
</sst>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0.0%"/>
    <numFmt numFmtId="169" formatCode="0\)"/>
    <numFmt numFmtId="170" formatCode="_-&quot;R$&quot;\ * #,##0_-;\-&quot;R$&quot;\ * #,##0_-;_-&quot;R$&quot;\ * &quot;-&quot;??_-;_-@_-"/>
    <numFmt numFmtId="171" formatCode="[$-416]mmm\-yy;@"/>
    <numFmt numFmtId="172" formatCode="#,##0.00_ ;\-#,##0.00\ "/>
    <numFmt numFmtId="173" formatCode="dd/mm/yy;@"/>
  </numFmts>
  <fonts count="80">
    <font>
      <sz val="11"/>
      <color theme="1"/>
      <name val="Calibri"/>
      <family val="2"/>
      <scheme val="minor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rgb="FF4D4E53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Verdana"/>
      <family val="2"/>
    </font>
    <font>
      <sz val="8"/>
      <color theme="0"/>
      <name val="Bradesco Sans"/>
    </font>
    <font>
      <b/>
      <sz val="8"/>
      <color theme="0"/>
      <name val="Bradesco Sans"/>
    </font>
    <font>
      <sz val="9"/>
      <color rgb="FF4D4E53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20"/>
      <color indexed="10"/>
      <name val="Wingdings 3"/>
      <family val="1"/>
      <charset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i/>
      <sz val="9"/>
      <color rgb="FF4D4E53"/>
      <name val="Arial"/>
      <family val="2"/>
    </font>
    <font>
      <sz val="9"/>
      <name val="Arial"/>
      <family val="2"/>
    </font>
    <font>
      <sz val="8"/>
      <color rgb="FFCC092F"/>
      <name val="Arial"/>
      <family val="2"/>
    </font>
    <font>
      <b/>
      <sz val="8"/>
      <color rgb="FF6D6E71"/>
      <name val="Arial"/>
      <family val="2"/>
    </font>
    <font>
      <b/>
      <sz val="12"/>
      <color rgb="FF6D6E71"/>
      <name val="Arial"/>
      <family val="2"/>
    </font>
    <font>
      <sz val="10"/>
      <color rgb="FF6D6E71"/>
      <name val="Arial"/>
      <family val="2"/>
    </font>
    <font>
      <sz val="11"/>
      <color rgb="FF6D6E71"/>
      <name val="Arial"/>
      <family val="2"/>
    </font>
    <font>
      <b/>
      <sz val="11"/>
      <color rgb="FF6D6E71"/>
      <name val="Arial"/>
      <family val="2"/>
    </font>
    <font>
      <sz val="14"/>
      <color rgb="FF73308B"/>
      <name val="Arial"/>
      <family val="2"/>
    </font>
    <font>
      <sz val="8"/>
      <color rgb="FF73308B"/>
      <name val="Bradesco Sans"/>
    </font>
    <font>
      <b/>
      <sz val="16"/>
      <color rgb="FF73308B"/>
      <name val="Arial"/>
      <family val="2"/>
    </font>
    <font>
      <b/>
      <sz val="11"/>
      <color rgb="FF73308B"/>
      <name val="Arial"/>
      <family val="2"/>
    </font>
    <font>
      <sz val="11"/>
      <color rgb="FF73308B"/>
      <name val="Arial"/>
      <family val="2"/>
    </font>
    <font>
      <sz val="8"/>
      <color rgb="FF6D6E71"/>
      <name val="Arial"/>
      <family val="2"/>
    </font>
    <font>
      <b/>
      <sz val="9"/>
      <color rgb="FF6D6E71"/>
      <name val="Arial"/>
      <family val="2"/>
    </font>
    <font>
      <sz val="9"/>
      <color rgb="FF6D6E71"/>
      <name val="Arial"/>
      <family val="2"/>
    </font>
    <font>
      <sz val="8"/>
      <color rgb="FFCC092F"/>
      <name val="Bradesco Sans"/>
    </font>
    <font>
      <sz val="9"/>
      <color rgb="FFCC092F"/>
      <name val="Arial"/>
      <family val="2"/>
    </font>
    <font>
      <b/>
      <sz val="8"/>
      <color rgb="FFCC092F"/>
      <name val="Bradesco Sans"/>
    </font>
    <font>
      <b/>
      <i/>
      <sz val="9"/>
      <color rgb="FFCC092F"/>
      <name val="Arial"/>
      <family val="2"/>
    </font>
    <font>
      <i/>
      <sz val="8"/>
      <color rgb="FF6D6E71"/>
      <name val="Arial"/>
      <family val="2"/>
    </font>
    <font>
      <sz val="9"/>
      <color rgb="FF73308B"/>
      <name val="Arial"/>
      <family val="2"/>
    </font>
    <font>
      <b/>
      <sz val="20"/>
      <color theme="1"/>
      <name val="Arial"/>
      <family val="2"/>
    </font>
    <font>
      <b/>
      <sz val="20"/>
      <color rgb="FF2D335F"/>
      <name val="Arial"/>
      <family val="2"/>
    </font>
    <font>
      <b/>
      <sz val="11"/>
      <color rgb="FF0099D0"/>
      <name val="Arial"/>
      <family val="2"/>
    </font>
    <font>
      <b/>
      <sz val="14"/>
      <color rgb="FF0099D0"/>
      <name val="Arial"/>
      <family val="2"/>
    </font>
    <font>
      <b/>
      <u/>
      <sz val="11"/>
      <color rgb="FF0099D0"/>
      <name val="Arial"/>
      <family val="2"/>
    </font>
    <font>
      <sz val="10"/>
      <color rgb="FFCC092F"/>
      <name val="Arial"/>
      <family val="2"/>
    </font>
    <font>
      <b/>
      <sz val="10"/>
      <color rgb="FF6D6E7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rgb="FF4D4E53"/>
      <name val="Arial"/>
      <family val="2"/>
    </font>
    <font>
      <b/>
      <sz val="12"/>
      <color rgb="FF2D335F"/>
      <name val="Arial"/>
      <family val="2"/>
    </font>
    <font>
      <b/>
      <sz val="12"/>
      <color rgb="FF4D4E53"/>
      <name val="Arial"/>
      <family val="2"/>
    </font>
    <font>
      <u/>
      <sz val="12"/>
      <color indexed="12"/>
      <name val="Arial"/>
      <family val="2"/>
    </font>
    <font>
      <b/>
      <sz val="10"/>
      <color rgb="FF2D335F"/>
      <name val="Arial"/>
      <family val="2"/>
    </font>
    <font>
      <sz val="10"/>
      <color rgb="FF2D335F"/>
      <name val="Arial"/>
      <family val="2"/>
    </font>
    <font>
      <b/>
      <i/>
      <sz val="9"/>
      <color rgb="FF2D335F"/>
      <name val="Arial"/>
      <family val="2"/>
    </font>
    <font>
      <b/>
      <sz val="10"/>
      <color rgb="FFCC092F"/>
      <name val="Arial"/>
      <family val="2"/>
    </font>
    <font>
      <sz val="10"/>
      <color rgb="FF4D4E53"/>
      <name val="Arial"/>
      <family val="2"/>
    </font>
    <font>
      <sz val="12"/>
      <name val="Arial"/>
      <family val="2"/>
    </font>
    <font>
      <b/>
      <sz val="12"/>
      <color rgb="FFCC092F"/>
      <name val="Arial"/>
      <family val="2"/>
    </font>
    <font>
      <sz val="12"/>
      <color rgb="FF6D6E7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CC092F"/>
      <name val="Arial"/>
      <family val="2"/>
    </font>
    <font>
      <b/>
      <i/>
      <sz val="10"/>
      <color rgb="FF4D4E5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D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hair">
        <color indexed="64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rgb="FF0099D0"/>
      </bottom>
      <diagonal/>
    </border>
    <border>
      <left style="thin">
        <color theme="0"/>
      </left>
      <right/>
      <top/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hair">
        <color theme="0" tint="-0.24994659260841701"/>
      </bottom>
      <diagonal/>
    </border>
    <border>
      <left/>
      <right style="thin">
        <color theme="0"/>
      </right>
      <top/>
      <bottom style="hair">
        <color theme="0" tint="-0.24994659260841701"/>
      </bottom>
      <diagonal/>
    </border>
    <border>
      <left style="thin">
        <color theme="0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 style="thin">
        <color theme="0" tint="-0.24994659260841701"/>
      </bottom>
      <diagonal/>
    </border>
  </borders>
  <cellStyleXfs count="59">
    <xf numFmtId="171" fontId="0" fillId="0" borderId="0"/>
    <xf numFmtId="171" fontId="6" fillId="0" borderId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7" fillId="0" borderId="0"/>
    <xf numFmtId="43" fontId="5" fillId="0" borderId="0" applyFont="0" applyFill="0" applyBorder="0" applyAlignment="0" applyProtection="0"/>
    <xf numFmtId="171" fontId="5" fillId="0" borderId="0"/>
    <xf numFmtId="171" fontId="5" fillId="0" borderId="0"/>
    <xf numFmtId="171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5" fillId="0" borderId="0"/>
    <xf numFmtId="171" fontId="8" fillId="0" borderId="0"/>
    <xf numFmtId="165" fontId="8" fillId="0" borderId="0" applyFont="0" applyFill="0" applyBorder="0" applyAlignment="0" applyProtection="0"/>
    <xf numFmtId="171" fontId="6" fillId="0" borderId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4" fillId="0" borderId="0"/>
    <xf numFmtId="171" fontId="21" fillId="0" borderId="0" applyNumberFormat="0" applyFill="0" applyBorder="0" applyAlignment="0" applyProtection="0">
      <alignment vertical="top"/>
      <protection locked="0"/>
    </xf>
    <xf numFmtId="171" fontId="6" fillId="0" borderId="0"/>
    <xf numFmtId="171" fontId="25" fillId="0" borderId="0"/>
    <xf numFmtId="171" fontId="5" fillId="0" borderId="0"/>
    <xf numFmtId="171" fontId="26" fillId="0" borderId="0"/>
    <xf numFmtId="43" fontId="6" fillId="0" borderId="0" applyFont="0" applyFill="0" applyBorder="0" applyAlignment="0" applyProtection="0"/>
    <xf numFmtId="171" fontId="3" fillId="0" borderId="0"/>
    <xf numFmtId="171" fontId="2" fillId="0" borderId="0"/>
    <xf numFmtId="171" fontId="7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/>
    <xf numFmtId="171" fontId="6" fillId="0" borderId="0"/>
    <xf numFmtId="171" fontId="7" fillId="0" borderId="0"/>
    <xf numFmtId="171" fontId="5" fillId="0" borderId="0"/>
    <xf numFmtId="171" fontId="5" fillId="0" borderId="0"/>
    <xf numFmtId="171" fontId="7" fillId="0" borderId="0"/>
    <xf numFmtId="171" fontId="5" fillId="0" borderId="0"/>
    <xf numFmtId="171" fontId="8" fillId="0" borderId="0"/>
    <xf numFmtId="171" fontId="6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" fillId="0" borderId="0"/>
    <xf numFmtId="171" fontId="21" fillId="0" borderId="0" applyNumberFormat="0" applyFill="0" applyBorder="0" applyAlignment="0" applyProtection="0">
      <alignment vertical="top"/>
      <protection locked="0"/>
    </xf>
    <xf numFmtId="171" fontId="6" fillId="0" borderId="0"/>
    <xf numFmtId="171" fontId="25" fillId="0" borderId="0"/>
    <xf numFmtId="171" fontId="5" fillId="0" borderId="0"/>
    <xf numFmtId="171" fontId="5" fillId="0" borderId="0"/>
    <xf numFmtId="171" fontId="1" fillId="0" borderId="0"/>
    <xf numFmtId="171" fontId="1" fillId="0" borderId="0"/>
    <xf numFmtId="171" fontId="7" fillId="0" borderId="0"/>
  </cellStyleXfs>
  <cellXfs count="272">
    <xf numFmtId="171" fontId="0" fillId="0" borderId="0" xfId="0"/>
    <xf numFmtId="171" fontId="14" fillId="0" borderId="0" xfId="0" applyFont="1" applyFill="1" applyBorder="1" applyAlignment="1" applyProtection="1">
      <alignment horizontal="left" vertical="center"/>
    </xf>
    <xf numFmtId="171" fontId="11" fillId="0" borderId="0" xfId="0" applyFont="1" applyFill="1" applyProtection="1"/>
    <xf numFmtId="171" fontId="19" fillId="0" borderId="0" xfId="1" applyFont="1"/>
    <xf numFmtId="171" fontId="20" fillId="0" borderId="0" xfId="1" applyFont="1" applyFill="1" applyBorder="1" applyAlignment="1">
      <alignment horizontal="right" vertical="center"/>
    </xf>
    <xf numFmtId="171" fontId="19" fillId="0" borderId="0" xfId="1" applyFont="1" applyFill="1"/>
    <xf numFmtId="171" fontId="22" fillId="0" borderId="0" xfId="1" quotePrefix="1" applyFont="1" applyFill="1" applyBorder="1" applyAlignment="1">
      <alignment horizontal="right" wrapText="1"/>
    </xf>
    <xf numFmtId="171" fontId="23" fillId="0" borderId="0" xfId="1" applyFont="1"/>
    <xf numFmtId="171" fontId="24" fillId="0" borderId="0" xfId="1" applyFont="1" applyAlignment="1">
      <alignment horizontal="right"/>
    </xf>
    <xf numFmtId="171" fontId="19" fillId="0" borderId="0" xfId="1" applyFont="1" applyAlignment="1">
      <alignment horizontal="right"/>
    </xf>
    <xf numFmtId="171" fontId="11" fillId="0" borderId="0" xfId="0" applyFont="1" applyProtection="1"/>
    <xf numFmtId="171" fontId="10" fillId="0" borderId="0" xfId="0" applyNumberFormat="1" applyFont="1" applyFill="1" applyBorder="1" applyAlignment="1" applyProtection="1">
      <alignment vertical="center" wrapText="1"/>
    </xf>
    <xf numFmtId="171" fontId="16" fillId="0" borderId="0" xfId="0" applyFont="1" applyProtection="1"/>
    <xf numFmtId="171" fontId="17" fillId="0" borderId="0" xfId="0" applyFont="1" applyProtection="1"/>
    <xf numFmtId="171" fontId="17" fillId="0" borderId="0" xfId="0" applyFont="1" applyAlignment="1" applyProtection="1">
      <alignment horizontal="center"/>
    </xf>
    <xf numFmtId="171" fontId="17" fillId="0" borderId="0" xfId="0" applyFont="1" applyFill="1" applyProtection="1"/>
    <xf numFmtId="171" fontId="10" fillId="0" borderId="0" xfId="24" applyFont="1" applyAlignment="1" applyProtection="1">
      <alignment horizontal="center"/>
    </xf>
    <xf numFmtId="171" fontId="10" fillId="0" borderId="0" xfId="24" applyFont="1" applyProtection="1"/>
    <xf numFmtId="171" fontId="28" fillId="0" borderId="0" xfId="0" applyNumberFormat="1" applyFont="1" applyFill="1" applyBorder="1" applyAlignment="1" applyProtection="1">
      <alignment vertical="center"/>
    </xf>
    <xf numFmtId="171" fontId="28" fillId="0" borderId="0" xfId="0" applyNumberFormat="1" applyFont="1" applyFill="1" applyBorder="1" applyAlignment="1" applyProtection="1">
      <alignment vertical="center" wrapText="1"/>
    </xf>
    <xf numFmtId="171" fontId="28" fillId="0" borderId="0" xfId="0" applyNumberFormat="1" applyFont="1" applyFill="1" applyBorder="1" applyAlignment="1" applyProtection="1">
      <alignment vertical="top"/>
    </xf>
    <xf numFmtId="14" fontId="28" fillId="0" borderId="0" xfId="0" applyNumberFormat="1" applyFont="1" applyFill="1" applyBorder="1" applyAlignment="1" applyProtection="1">
      <alignment vertical="top"/>
    </xf>
    <xf numFmtId="171" fontId="16" fillId="0" borderId="0" xfId="0" applyNumberFormat="1" applyFont="1" applyFill="1" applyBorder="1" applyAlignment="1" applyProtection="1">
      <alignment vertical="top"/>
    </xf>
    <xf numFmtId="171" fontId="18" fillId="0" borderId="0" xfId="0" applyFont="1" applyAlignment="1" applyProtection="1"/>
    <xf numFmtId="171" fontId="16" fillId="0" borderId="0" xfId="0" applyFont="1" applyBorder="1" applyAlignment="1" applyProtection="1">
      <alignment horizontal="center"/>
    </xf>
    <xf numFmtId="171" fontId="16" fillId="0" borderId="0" xfId="0" applyFont="1" applyFill="1" applyProtection="1"/>
    <xf numFmtId="171" fontId="16" fillId="0" borderId="0" xfId="0" applyFont="1" applyBorder="1" applyProtection="1"/>
    <xf numFmtId="171" fontId="11" fillId="0" borderId="0" xfId="0" applyFont="1" applyFill="1" applyAlignment="1" applyProtection="1">
      <alignment wrapText="1"/>
    </xf>
    <xf numFmtId="171" fontId="21" fillId="0" borderId="0" xfId="22" applyFill="1" applyBorder="1" applyAlignment="1" applyProtection="1">
      <alignment horizontal="right" vertical="center"/>
    </xf>
    <xf numFmtId="171" fontId="14" fillId="0" borderId="0" xfId="0" applyFont="1" applyFill="1" applyBorder="1" applyAlignment="1" applyProtection="1">
      <alignment horizontal="left"/>
    </xf>
    <xf numFmtId="171" fontId="15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171" fontId="31" fillId="0" borderId="0" xfId="1" applyFont="1" applyFill="1" applyAlignment="1">
      <alignment horizontal="center" vertical="center"/>
    </xf>
    <xf numFmtId="171" fontId="32" fillId="0" borderId="0" xfId="22" applyFont="1" applyFill="1" applyAlignment="1" applyProtection="1">
      <alignment vertical="center"/>
    </xf>
    <xf numFmtId="171" fontId="32" fillId="0" borderId="0" xfId="22" applyFont="1" applyFill="1" applyAlignment="1" applyProtection="1">
      <alignment vertical="center"/>
      <protection hidden="1"/>
    </xf>
    <xf numFmtId="171" fontId="32" fillId="0" borderId="0" xfId="22" applyFont="1" applyFill="1" applyAlignment="1" applyProtection="1">
      <alignment vertical="center" wrapText="1"/>
    </xf>
    <xf numFmtId="171" fontId="33" fillId="0" borderId="0" xfId="1" applyFont="1"/>
    <xf numFmtId="171" fontId="34" fillId="0" borderId="0" xfId="1" applyFont="1" applyFill="1" applyAlignment="1">
      <alignment horizontal="right" vertical="center"/>
    </xf>
    <xf numFmtId="171" fontId="35" fillId="0" borderId="0" xfId="1" applyFont="1" applyFill="1" applyBorder="1" applyAlignment="1">
      <alignment vertical="center"/>
    </xf>
    <xf numFmtId="171" fontId="36" fillId="2" borderId="0" xfId="21" applyFont="1" applyFill="1" applyAlignment="1" applyProtection="1">
      <alignment horizontal="center" vertical="center"/>
    </xf>
    <xf numFmtId="171" fontId="37" fillId="0" borderId="0" xfId="1" applyFont="1" applyFill="1" applyAlignment="1">
      <alignment vertical="center"/>
    </xf>
    <xf numFmtId="169" fontId="38" fillId="0" borderId="0" xfId="23" applyNumberFormat="1" applyFont="1" applyFill="1" applyAlignment="1">
      <alignment horizontal="center" vertical="center"/>
    </xf>
    <xf numFmtId="171" fontId="38" fillId="0" borderId="0" xfId="23" applyFont="1" applyFill="1" applyAlignment="1">
      <alignment vertical="center"/>
    </xf>
    <xf numFmtId="171" fontId="39" fillId="0" borderId="0" xfId="1" applyFont="1"/>
    <xf numFmtId="171" fontId="40" fillId="0" borderId="0" xfId="0" applyFont="1" applyFill="1" applyProtection="1"/>
    <xf numFmtId="171" fontId="44" fillId="0" borderId="0" xfId="0" applyFont="1" applyFill="1" applyBorder="1" applyProtection="1"/>
    <xf numFmtId="171" fontId="40" fillId="2" borderId="0" xfId="0" applyNumberFormat="1" applyFont="1" applyFill="1" applyBorder="1" applyAlignment="1" applyProtection="1">
      <alignment vertical="top"/>
    </xf>
    <xf numFmtId="171" fontId="40" fillId="2" borderId="0" xfId="0" applyNumberFormat="1" applyFont="1" applyFill="1" applyBorder="1" applyAlignment="1" applyProtection="1">
      <alignment vertical="center"/>
    </xf>
    <xf numFmtId="171" fontId="40" fillId="2" borderId="0" xfId="0" applyNumberFormat="1" applyFont="1" applyFill="1" applyBorder="1" applyAlignment="1" applyProtection="1">
      <alignment vertical="center" wrapText="1"/>
    </xf>
    <xf numFmtId="14" fontId="40" fillId="2" borderId="0" xfId="0" applyNumberFormat="1" applyFont="1" applyFill="1" applyBorder="1" applyAlignment="1" applyProtection="1">
      <alignment vertical="top"/>
    </xf>
    <xf numFmtId="171" fontId="44" fillId="0" borderId="0" xfId="0" applyNumberFormat="1" applyFont="1" applyFill="1" applyBorder="1" applyAlignment="1" applyProtection="1">
      <alignment vertical="top"/>
    </xf>
    <xf numFmtId="171" fontId="14" fillId="0" borderId="0" xfId="0" applyFont="1" applyFill="1" applyBorder="1" applyAlignment="1">
      <alignment horizontal="left" vertical="center" wrapText="1"/>
    </xf>
    <xf numFmtId="171" fontId="16" fillId="0" borderId="0" xfId="0" applyNumberFormat="1" applyFont="1" applyFill="1" applyBorder="1" applyAlignment="1" applyProtection="1">
      <alignment horizontal="centerContinuous" vertical="center"/>
    </xf>
    <xf numFmtId="171" fontId="45" fillId="0" borderId="0" xfId="0" applyFont="1" applyFill="1" applyBorder="1" applyAlignment="1">
      <alignment horizontal="left" vertical="center" wrapText="1"/>
    </xf>
    <xf numFmtId="171" fontId="44" fillId="0" borderId="0" xfId="0" applyFont="1" applyProtection="1"/>
    <xf numFmtId="49" fontId="43" fillId="0" borderId="0" xfId="0" applyNumberFormat="1" applyFont="1" applyFill="1" applyBorder="1" applyAlignment="1">
      <alignment horizontal="left" vertical="center"/>
    </xf>
    <xf numFmtId="171" fontId="44" fillId="0" borderId="0" xfId="0" applyFont="1" applyAlignment="1" applyProtection="1">
      <alignment vertical="center"/>
    </xf>
    <xf numFmtId="171" fontId="11" fillId="0" borderId="0" xfId="0" applyFont="1" applyAlignment="1" applyProtection="1">
      <alignment vertical="center"/>
    </xf>
    <xf numFmtId="171" fontId="12" fillId="0" borderId="0" xfId="0" applyFont="1" applyAlignment="1" applyProtection="1">
      <alignment vertical="center"/>
    </xf>
    <xf numFmtId="171" fontId="11" fillId="0" borderId="0" xfId="0" applyFont="1" applyFill="1" applyAlignment="1" applyProtection="1">
      <alignment vertical="center"/>
    </xf>
    <xf numFmtId="171" fontId="42" fillId="0" borderId="0" xfId="0" applyFont="1" applyProtection="1"/>
    <xf numFmtId="171" fontId="40" fillId="0" borderId="0" xfId="0" applyFont="1" applyProtection="1"/>
    <xf numFmtId="171" fontId="40" fillId="0" borderId="0" xfId="0" applyFont="1" applyFill="1" applyAlignment="1" applyProtection="1">
      <alignment wrapText="1"/>
    </xf>
    <xf numFmtId="171" fontId="40" fillId="0" borderId="0" xfId="0" applyFont="1" applyAlignment="1" applyProtection="1">
      <alignment vertical="center"/>
    </xf>
    <xf numFmtId="171" fontId="40" fillId="0" borderId="0" xfId="0" applyFont="1" applyAlignment="1" applyProtection="1">
      <alignment vertical="top"/>
    </xf>
    <xf numFmtId="171" fontId="44" fillId="0" borderId="0" xfId="0" applyFont="1" applyFill="1" applyProtection="1"/>
    <xf numFmtId="171" fontId="44" fillId="0" borderId="0" xfId="0" applyFont="1" applyBorder="1" applyProtection="1"/>
    <xf numFmtId="171" fontId="29" fillId="0" borderId="0" xfId="0" applyFont="1" applyFill="1" applyProtection="1"/>
    <xf numFmtId="171" fontId="29" fillId="0" borderId="0" xfId="0" applyFont="1" applyProtection="1"/>
    <xf numFmtId="171" fontId="46" fillId="0" borderId="0" xfId="24" applyFont="1" applyBorder="1" applyAlignment="1" applyProtection="1">
      <alignment horizontal="right"/>
    </xf>
    <xf numFmtId="171" fontId="16" fillId="0" borderId="3" xfId="0" applyNumberFormat="1" applyFont="1" applyFill="1" applyBorder="1" applyAlignment="1" applyProtection="1">
      <alignment vertical="top"/>
    </xf>
    <xf numFmtId="14" fontId="16" fillId="0" borderId="3" xfId="0" applyNumberFormat="1" applyFont="1" applyFill="1" applyBorder="1" applyAlignment="1" applyProtection="1">
      <alignment vertical="top"/>
    </xf>
    <xf numFmtId="171" fontId="27" fillId="0" borderId="3" xfId="0" applyFont="1" applyBorder="1" applyAlignment="1" applyProtection="1"/>
    <xf numFmtId="171" fontId="44" fillId="0" borderId="0" xfId="0" applyNumberFormat="1" applyFont="1" applyFill="1" applyBorder="1" applyAlignment="1" applyProtection="1">
      <alignment vertical="center"/>
    </xf>
    <xf numFmtId="171" fontId="44" fillId="0" borderId="0" xfId="0" applyNumberFormat="1" applyFont="1" applyFill="1" applyBorder="1" applyAlignment="1" applyProtection="1">
      <alignment vertical="center" wrapText="1"/>
    </xf>
    <xf numFmtId="14" fontId="44" fillId="0" borderId="0" xfId="0" applyNumberFormat="1" applyFont="1" applyFill="1" applyBorder="1" applyAlignment="1" applyProtection="1">
      <alignment vertical="top"/>
    </xf>
    <xf numFmtId="49" fontId="45" fillId="0" borderId="0" xfId="0" applyNumberFormat="1" applyFont="1" applyFill="1" applyBorder="1" applyAlignment="1">
      <alignment horizontal="center" vertical="center"/>
    </xf>
    <xf numFmtId="171" fontId="29" fillId="0" borderId="0" xfId="0" applyNumberFormat="1" applyFont="1" applyFill="1" applyBorder="1" applyAlignment="1" applyProtection="1">
      <alignment vertical="center" wrapText="1"/>
    </xf>
    <xf numFmtId="171" fontId="44" fillId="0" borderId="0" xfId="0" applyFont="1" applyBorder="1" applyAlignment="1" applyProtection="1">
      <alignment horizontal="center"/>
    </xf>
    <xf numFmtId="171" fontId="30" fillId="0" borderId="18" xfId="0" applyFont="1" applyFill="1" applyBorder="1" applyAlignment="1" applyProtection="1">
      <alignment vertical="center" wrapText="1"/>
    </xf>
    <xf numFmtId="171" fontId="36" fillId="0" borderId="0" xfId="0" applyFont="1" applyFill="1" applyBorder="1" applyAlignment="1" applyProtection="1">
      <alignment horizontal="left" vertical="center"/>
    </xf>
    <xf numFmtId="171" fontId="48" fillId="0" borderId="0" xfId="0" applyFont="1" applyAlignment="1" applyProtection="1">
      <alignment vertical="center"/>
    </xf>
    <xf numFmtId="49" fontId="36" fillId="0" borderId="0" xfId="0" applyNumberFormat="1" applyFont="1" applyFill="1" applyBorder="1" applyAlignment="1">
      <alignment horizontal="left" vertical="center"/>
    </xf>
    <xf numFmtId="171" fontId="30" fillId="0" borderId="17" xfId="0" applyFont="1" applyFill="1" applyBorder="1" applyAlignment="1" applyProtection="1">
      <alignment vertical="center" wrapText="1"/>
    </xf>
    <xf numFmtId="171" fontId="40" fillId="0" borderId="17" xfId="0" applyFont="1" applyFill="1" applyBorder="1" applyAlignment="1" applyProtection="1">
      <alignment vertical="center" wrapText="1"/>
    </xf>
    <xf numFmtId="171" fontId="30" fillId="0" borderId="6" xfId="0" applyFont="1" applyFill="1" applyBorder="1" applyAlignment="1" applyProtection="1">
      <alignment horizontal="center" vertical="center" wrapText="1"/>
    </xf>
    <xf numFmtId="171" fontId="40" fillId="0" borderId="18" xfId="0" applyFont="1" applyFill="1" applyBorder="1" applyAlignment="1" applyProtection="1">
      <alignment vertical="center" wrapText="1"/>
    </xf>
    <xf numFmtId="171" fontId="30" fillId="0" borderId="9" xfId="0" applyFont="1" applyFill="1" applyBorder="1" applyAlignment="1" applyProtection="1">
      <alignment horizontal="center" vertical="center" wrapText="1"/>
    </xf>
    <xf numFmtId="171" fontId="30" fillId="0" borderId="9" xfId="0" applyFont="1" applyFill="1" applyBorder="1" applyAlignment="1" applyProtection="1">
      <alignment horizontal="center" vertical="center"/>
    </xf>
    <xf numFmtId="171" fontId="40" fillId="0" borderId="6" xfId="0" applyFont="1" applyFill="1" applyBorder="1" applyAlignment="1" applyProtection="1">
      <alignment vertical="center" wrapText="1"/>
    </xf>
    <xf numFmtId="171" fontId="30" fillId="0" borderId="6" xfId="0" applyFont="1" applyFill="1" applyBorder="1" applyAlignment="1" applyProtection="1">
      <alignment horizontal="center" vertical="center"/>
    </xf>
    <xf numFmtId="171" fontId="40" fillId="0" borderId="9" xfId="0" applyFont="1" applyFill="1" applyBorder="1" applyAlignment="1" applyProtection="1">
      <alignment vertical="center" wrapText="1"/>
    </xf>
    <xf numFmtId="171" fontId="40" fillId="0" borderId="18" xfId="0" applyFont="1" applyFill="1" applyBorder="1" applyAlignment="1" applyProtection="1">
      <alignment horizontal="left" vertical="center" wrapText="1"/>
    </xf>
    <xf numFmtId="171" fontId="40" fillId="0" borderId="9" xfId="0" applyFont="1" applyFill="1" applyBorder="1" applyAlignment="1" applyProtection="1">
      <alignment horizontal="center" vertical="center"/>
    </xf>
    <xf numFmtId="166" fontId="40" fillId="0" borderId="6" xfId="17" applyNumberFormat="1" applyFont="1" applyFill="1" applyBorder="1" applyAlignment="1" applyProtection="1">
      <alignment horizontal="center" vertical="center"/>
    </xf>
    <xf numFmtId="166" fontId="40" fillId="0" borderId="9" xfId="17" applyNumberFormat="1" applyFont="1" applyFill="1" applyBorder="1" applyAlignment="1" applyProtection="1">
      <alignment horizontal="center" vertical="center"/>
    </xf>
    <xf numFmtId="166" fontId="30" fillId="0" borderId="9" xfId="17" applyNumberFormat="1" applyFont="1" applyFill="1" applyBorder="1" applyAlignment="1" applyProtection="1">
      <alignment horizontal="center" vertical="center"/>
    </xf>
    <xf numFmtId="171" fontId="47" fillId="0" borderId="18" xfId="0" applyFont="1" applyFill="1" applyBorder="1" applyAlignment="1" applyProtection="1">
      <alignment vertical="center" wrapText="1"/>
    </xf>
    <xf numFmtId="171" fontId="47" fillId="0" borderId="18" xfId="0" applyFont="1" applyFill="1" applyBorder="1" applyAlignment="1" applyProtection="1">
      <alignment horizontal="left" vertical="center" wrapText="1"/>
    </xf>
    <xf numFmtId="166" fontId="30" fillId="0" borderId="6" xfId="17" applyNumberFormat="1" applyFont="1" applyFill="1" applyBorder="1" applyAlignment="1" applyProtection="1">
      <alignment horizontal="center" vertical="center"/>
    </xf>
    <xf numFmtId="167" fontId="47" fillId="0" borderId="18" xfId="6" applyNumberFormat="1" applyFont="1" applyFill="1" applyBorder="1" applyAlignment="1" applyProtection="1">
      <alignment horizontal="left" vertical="center" wrapText="1"/>
    </xf>
    <xf numFmtId="171" fontId="30" fillId="0" borderId="6" xfId="5" applyFont="1" applyFill="1" applyBorder="1" applyAlignment="1">
      <alignment horizontal="center" vertical="center"/>
    </xf>
    <xf numFmtId="171" fontId="30" fillId="0" borderId="9" xfId="5" applyFont="1" applyFill="1" applyBorder="1" applyAlignment="1">
      <alignment horizontal="center" vertical="center"/>
    </xf>
    <xf numFmtId="171" fontId="47" fillId="0" borderId="17" xfId="0" applyFont="1" applyFill="1" applyBorder="1" applyAlignment="1" applyProtection="1">
      <alignment vertical="center" wrapText="1"/>
    </xf>
    <xf numFmtId="171" fontId="47" fillId="0" borderId="20" xfId="0" applyFont="1" applyFill="1" applyBorder="1" applyAlignment="1" applyProtection="1">
      <alignment vertical="center" wrapText="1"/>
    </xf>
    <xf numFmtId="166" fontId="40" fillId="0" borderId="21" xfId="17" applyNumberFormat="1" applyFont="1" applyFill="1" applyBorder="1" applyAlignment="1" applyProtection="1">
      <alignment horizontal="center" vertical="center"/>
    </xf>
    <xf numFmtId="171" fontId="40" fillId="0" borderId="0" xfId="24" applyFont="1" applyAlignment="1" applyProtection="1">
      <alignment horizontal="center"/>
    </xf>
    <xf numFmtId="171" fontId="40" fillId="0" borderId="0" xfId="24" applyFont="1" applyProtection="1"/>
    <xf numFmtId="171" fontId="28" fillId="0" borderId="0" xfId="0" applyNumberFormat="1" applyFont="1" applyFill="1" applyBorder="1" applyAlignment="1" applyProtection="1">
      <alignment vertical="center"/>
    </xf>
    <xf numFmtId="171" fontId="44" fillId="0" borderId="0" xfId="0" applyNumberFormat="1" applyFont="1" applyFill="1" applyBorder="1" applyAlignment="1" applyProtection="1">
      <alignment vertical="center"/>
    </xf>
    <xf numFmtId="171" fontId="40" fillId="2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vertical="center"/>
    </xf>
    <xf numFmtId="49" fontId="40" fillId="0" borderId="12" xfId="25" applyNumberFormat="1" applyFont="1" applyFill="1" applyBorder="1" applyAlignment="1" applyProtection="1">
      <alignment horizontal="center" vertical="center"/>
    </xf>
    <xf numFmtId="49" fontId="40" fillId="0" borderId="13" xfId="25" applyNumberFormat="1" applyFont="1" applyFill="1" applyBorder="1" applyAlignment="1" applyProtection="1">
      <alignment horizontal="center" vertical="center"/>
    </xf>
    <xf numFmtId="49" fontId="40" fillId="0" borderId="19" xfId="25" applyNumberFormat="1" applyFont="1" applyFill="1" applyBorder="1" applyAlignment="1" applyProtection="1">
      <alignment horizontal="center" vertical="center"/>
    </xf>
    <xf numFmtId="49" fontId="40" fillId="0" borderId="0" xfId="24" applyNumberFormat="1" applyFont="1" applyAlignment="1" applyProtection="1">
      <alignment horizontal="center"/>
    </xf>
    <xf numFmtId="49" fontId="10" fillId="0" borderId="0" xfId="24" applyNumberFormat="1" applyFont="1" applyAlignment="1" applyProtection="1">
      <alignment horizontal="center"/>
    </xf>
    <xf numFmtId="171" fontId="22" fillId="0" borderId="0" xfId="1" quotePrefix="1" applyFont="1" applyFill="1" applyBorder="1" applyAlignment="1">
      <alignment horizontal="right" wrapText="1"/>
    </xf>
    <xf numFmtId="169" fontId="51" fillId="0" borderId="0" xfId="15" applyNumberFormat="1" applyFont="1" applyFill="1" applyAlignment="1">
      <alignment horizontal="center" vertical="center"/>
    </xf>
    <xf numFmtId="171" fontId="51" fillId="0" borderId="0" xfId="1" applyFont="1"/>
    <xf numFmtId="169" fontId="53" fillId="0" borderId="0" xfId="22" applyNumberFormat="1" applyFont="1" applyFill="1" applyAlignment="1" applyProtection="1">
      <alignment horizontal="center" vertical="center"/>
    </xf>
    <xf numFmtId="1" fontId="42" fillId="2" borderId="6" xfId="0" applyNumberFormat="1" applyFont="1" applyFill="1" applyBorder="1" applyAlignment="1" applyProtection="1">
      <alignment horizontal="left" vertical="center"/>
    </xf>
    <xf numFmtId="1" fontId="42" fillId="2" borderId="9" xfId="0" applyNumberFormat="1" applyFont="1" applyFill="1" applyBorder="1" applyAlignment="1" applyProtection="1">
      <alignment horizontal="left" vertical="center"/>
    </xf>
    <xf numFmtId="171" fontId="42" fillId="2" borderId="7" xfId="26" applyFont="1" applyFill="1" applyBorder="1" applyAlignment="1" applyProtection="1">
      <alignment horizontal="left" vertical="center" wrapText="1"/>
    </xf>
    <xf numFmtId="171" fontId="42" fillId="2" borderId="8" xfId="26" applyFont="1" applyFill="1" applyBorder="1" applyAlignment="1" applyProtection="1">
      <alignment horizontal="left" vertical="center" wrapText="1"/>
    </xf>
    <xf numFmtId="171" fontId="42" fillId="2" borderId="0" xfId="0" applyNumberFormat="1" applyFont="1" applyFill="1" applyBorder="1" applyAlignment="1" applyProtection="1">
      <alignment vertical="center"/>
    </xf>
    <xf numFmtId="171" fontId="42" fillId="2" borderId="10" xfId="26" applyFont="1" applyFill="1" applyBorder="1" applyAlignment="1" applyProtection="1">
      <alignment horizontal="left" vertical="center" wrapText="1"/>
    </xf>
    <xf numFmtId="171" fontId="42" fillId="2" borderId="11" xfId="26" applyFont="1" applyFill="1" applyBorder="1" applyAlignment="1" applyProtection="1">
      <alignment horizontal="left" vertical="center" wrapText="1"/>
    </xf>
    <xf numFmtId="171" fontId="41" fillId="0" borderId="3" xfId="1" applyNumberFormat="1" applyFont="1" applyFill="1" applyBorder="1" applyAlignment="1" applyProtection="1">
      <alignment horizontal="left" vertical="center" wrapText="1"/>
      <protection locked="0"/>
    </xf>
    <xf numFmtId="171" fontId="41" fillId="0" borderId="14" xfId="1" applyFont="1" applyFill="1" applyBorder="1" applyAlignment="1" applyProtection="1">
      <alignment horizontal="left" vertical="center" wrapText="1"/>
      <protection locked="0"/>
    </xf>
    <xf numFmtId="171" fontId="41" fillId="0" borderId="3" xfId="1" applyFont="1" applyFill="1" applyBorder="1" applyAlignment="1" applyProtection="1">
      <alignment horizontal="left" vertical="center" wrapText="1"/>
      <protection locked="0"/>
    </xf>
    <xf numFmtId="171" fontId="42" fillId="0" borderId="0" xfId="0" applyNumberFormat="1" applyFont="1" applyFill="1" applyBorder="1" applyAlignment="1" applyProtection="1">
      <alignment horizontal="left" vertical="center"/>
    </xf>
    <xf numFmtId="171" fontId="54" fillId="0" borderId="0" xfId="0" applyNumberFormat="1" applyFont="1" applyFill="1" applyBorder="1" applyAlignment="1" applyProtection="1">
      <alignment vertical="top"/>
    </xf>
    <xf numFmtId="171" fontId="56" fillId="4" borderId="0" xfId="0" applyNumberFormat="1" applyFont="1" applyFill="1" applyBorder="1" applyAlignment="1" applyProtection="1">
      <alignment vertical="top"/>
    </xf>
    <xf numFmtId="171" fontId="57" fillId="4" borderId="0" xfId="1" applyFont="1" applyFill="1" applyBorder="1" applyAlignment="1" applyProtection="1">
      <alignment horizontal="center" vertical="center" wrapText="1"/>
      <protection locked="0"/>
    </xf>
    <xf numFmtId="49" fontId="55" fillId="0" borderId="0" xfId="0" applyNumberFormat="1" applyFont="1" applyFill="1" applyBorder="1" applyAlignment="1" applyProtection="1">
      <alignment horizontal="center" vertical="center"/>
    </xf>
    <xf numFmtId="49" fontId="55" fillId="2" borderId="0" xfId="1" applyNumberFormat="1" applyFont="1" applyFill="1" applyBorder="1" applyAlignment="1" applyProtection="1">
      <alignment horizontal="left" vertical="center" wrapText="1"/>
      <protection locked="0"/>
    </xf>
    <xf numFmtId="49" fontId="55" fillId="0" borderId="0" xfId="0" applyNumberFormat="1" applyFont="1" applyFill="1" applyBorder="1" applyAlignment="1" applyProtection="1">
      <alignment horizontal="center" vertical="center" wrapText="1"/>
    </xf>
    <xf numFmtId="171" fontId="58" fillId="0" borderId="0" xfId="0" applyNumberFormat="1" applyFont="1" applyFill="1" applyBorder="1" applyAlignment="1" applyProtection="1">
      <alignment vertical="top"/>
    </xf>
    <xf numFmtId="171" fontId="59" fillId="0" borderId="0" xfId="0" applyNumberFormat="1" applyFont="1" applyFill="1" applyBorder="1" applyAlignment="1" applyProtection="1">
      <alignment horizontal="left" vertical="center"/>
    </xf>
    <xf numFmtId="171" fontId="60" fillId="0" borderId="0" xfId="0" applyNumberFormat="1" applyFont="1" applyFill="1" applyBorder="1" applyAlignment="1" applyProtection="1">
      <alignment horizontal="left" vertical="center"/>
    </xf>
    <xf numFmtId="14" fontId="58" fillId="0" borderId="0" xfId="0" applyNumberFormat="1" applyFont="1" applyFill="1" applyBorder="1" applyAlignment="1" applyProtection="1">
      <alignment vertical="top"/>
    </xf>
    <xf numFmtId="171" fontId="61" fillId="0" borderId="0" xfId="22" applyFont="1" applyFill="1" applyBorder="1" applyAlignment="1" applyProtection="1">
      <alignment horizontal="right" vertical="center"/>
    </xf>
    <xf numFmtId="49" fontId="59" fillId="0" borderId="0" xfId="0" applyNumberFormat="1" applyFont="1" applyFill="1" applyBorder="1" applyAlignment="1" applyProtection="1">
      <alignment horizontal="left" vertical="center"/>
    </xf>
    <xf numFmtId="171" fontId="59" fillId="0" borderId="0" xfId="0" applyNumberFormat="1" applyFont="1" applyFill="1" applyBorder="1" applyAlignment="1" applyProtection="1">
      <alignment horizontal="centerContinuous" vertical="center"/>
    </xf>
    <xf numFmtId="49" fontId="9" fillId="0" borderId="24" xfId="0" applyNumberFormat="1" applyFont="1" applyFill="1" applyBorder="1" applyAlignment="1" applyProtection="1">
      <alignment vertical="center"/>
    </xf>
    <xf numFmtId="171" fontId="9" fillId="0" borderId="24" xfId="0" applyNumberFormat="1" applyFont="1" applyFill="1" applyBorder="1" applyAlignment="1" applyProtection="1">
      <alignment vertical="center"/>
    </xf>
    <xf numFmtId="171" fontId="27" fillId="0" borderId="24" xfId="0" applyFont="1" applyBorder="1" applyAlignment="1" applyProtection="1">
      <alignment horizontal="center" vertical="center"/>
    </xf>
    <xf numFmtId="171" fontId="62" fillId="3" borderId="0" xfId="1" applyFont="1" applyFill="1" applyBorder="1" applyAlignment="1" applyProtection="1">
      <alignment horizontal="center" vertical="center" wrapText="1"/>
      <protection locked="0"/>
    </xf>
    <xf numFmtId="171" fontId="62" fillId="3" borderId="0" xfId="1" applyFont="1" applyFill="1" applyBorder="1" applyAlignment="1" applyProtection="1">
      <alignment horizontal="left" vertical="center" wrapText="1"/>
      <protection locked="0"/>
    </xf>
    <xf numFmtId="49" fontId="62" fillId="3" borderId="0" xfId="1" applyNumberFormat="1" applyFont="1" applyFill="1" applyBorder="1" applyAlignment="1" applyProtection="1">
      <alignment horizontal="center" vertical="center" wrapText="1"/>
      <protection locked="0"/>
    </xf>
    <xf numFmtId="49" fontId="63" fillId="0" borderId="0" xfId="0" applyNumberFormat="1" applyFont="1" applyAlignment="1" applyProtection="1">
      <alignment horizontal="center" vertical="center"/>
    </xf>
    <xf numFmtId="171" fontId="63" fillId="3" borderId="5" xfId="0" applyFont="1" applyFill="1" applyBorder="1" applyAlignment="1" applyProtection="1">
      <alignment vertical="center" wrapText="1"/>
    </xf>
    <xf numFmtId="171" fontId="62" fillId="3" borderId="22" xfId="1" applyFont="1" applyFill="1" applyBorder="1" applyAlignment="1" applyProtection="1">
      <alignment horizontal="left" vertical="center" wrapText="1"/>
      <protection locked="0"/>
    </xf>
    <xf numFmtId="171" fontId="59" fillId="3" borderId="0" xfId="1" applyFont="1" applyFill="1" applyBorder="1" applyAlignment="1" applyProtection="1">
      <alignment horizontal="center" vertical="center" wrapText="1"/>
      <protection locked="0"/>
    </xf>
    <xf numFmtId="171" fontId="29" fillId="3" borderId="0" xfId="0" applyFont="1" applyFill="1" applyBorder="1" applyProtection="1"/>
    <xf numFmtId="171" fontId="62" fillId="3" borderId="0" xfId="1" applyFont="1" applyFill="1" applyBorder="1" applyAlignment="1" applyProtection="1">
      <alignment horizontal="center" vertical="center" wrapText="1"/>
      <protection locked="0"/>
    </xf>
    <xf numFmtId="171" fontId="64" fillId="0" borderId="0" xfId="1" applyFont="1" applyFill="1" applyAlignment="1">
      <alignment horizontal="right" vertical="center"/>
    </xf>
    <xf numFmtId="171" fontId="42" fillId="2" borderId="25" xfId="26" applyFont="1" applyFill="1" applyBorder="1" applyAlignment="1" applyProtection="1">
      <alignment horizontal="left" vertical="center" wrapText="1"/>
    </xf>
    <xf numFmtId="170" fontId="42" fillId="2" borderId="11" xfId="38" applyNumberFormat="1" applyFont="1" applyFill="1" applyBorder="1" applyAlignment="1" applyProtection="1">
      <alignment horizontal="left" vertical="center" wrapText="1"/>
    </xf>
    <xf numFmtId="172" fontId="42" fillId="2" borderId="11" xfId="38" applyNumberFormat="1" applyFont="1" applyFill="1" applyBorder="1" applyAlignment="1" applyProtection="1">
      <alignment horizontal="right" vertical="center" wrapText="1"/>
    </xf>
    <xf numFmtId="172" fontId="42" fillId="2" borderId="26" xfId="38" applyNumberFormat="1" applyFont="1" applyFill="1" applyBorder="1" applyAlignment="1" applyProtection="1">
      <alignment horizontal="right" vertical="center" wrapText="1"/>
    </xf>
    <xf numFmtId="164" fontId="40" fillId="2" borderId="0" xfId="38" applyFont="1" applyFill="1" applyBorder="1" applyAlignment="1" applyProtection="1">
      <alignment vertical="center" wrapText="1"/>
    </xf>
    <xf numFmtId="172" fontId="42" fillId="2" borderId="25" xfId="38" applyNumberFormat="1" applyFont="1" applyFill="1" applyBorder="1" applyAlignment="1" applyProtection="1">
      <alignment horizontal="right" vertical="center" wrapText="1"/>
    </xf>
    <xf numFmtId="173" fontId="42" fillId="2" borderId="11" xfId="26" applyNumberFormat="1" applyFont="1" applyFill="1" applyBorder="1" applyAlignment="1" applyProtection="1">
      <alignment horizontal="center" vertical="center" wrapText="1"/>
    </xf>
    <xf numFmtId="171" fontId="42" fillId="2" borderId="8" xfId="26" applyFont="1" applyFill="1" applyBorder="1" applyAlignment="1" applyProtection="1">
      <alignment horizontal="center" vertical="center" wrapText="1"/>
    </xf>
    <xf numFmtId="171" fontId="42" fillId="2" borderId="11" xfId="26" applyFont="1" applyFill="1" applyBorder="1" applyAlignment="1" applyProtection="1">
      <alignment horizontal="center" vertical="center" wrapText="1"/>
    </xf>
    <xf numFmtId="14" fontId="42" fillId="2" borderId="7" xfId="26" applyNumberFormat="1" applyFont="1" applyFill="1" applyBorder="1" applyAlignment="1" applyProtection="1">
      <alignment horizontal="center" vertical="center" wrapText="1"/>
    </xf>
    <xf numFmtId="171" fontId="42" fillId="2" borderId="10" xfId="26" applyFont="1" applyFill="1" applyBorder="1" applyAlignment="1" applyProtection="1">
      <alignment horizontal="center" vertical="center" wrapText="1"/>
    </xf>
    <xf numFmtId="171" fontId="42" fillId="2" borderId="13" xfId="26" applyFont="1" applyFill="1" applyBorder="1" applyAlignment="1" applyProtection="1">
      <alignment horizontal="left" vertical="center" wrapText="1"/>
    </xf>
    <xf numFmtId="171" fontId="42" fillId="2" borderId="27" xfId="26" applyFont="1" applyFill="1" applyBorder="1" applyAlignment="1" applyProtection="1">
      <alignment horizontal="left" vertical="center" wrapText="1"/>
    </xf>
    <xf numFmtId="171" fontId="42" fillId="2" borderId="15" xfId="26" applyFont="1" applyFill="1" applyBorder="1" applyAlignment="1" applyProtection="1">
      <alignment horizontal="center" vertical="center" wrapText="1"/>
    </xf>
    <xf numFmtId="171" fontId="42" fillId="2" borderId="16" xfId="26" applyFont="1" applyFill="1" applyBorder="1" applyAlignment="1" applyProtection="1">
      <alignment horizontal="center" vertical="center" wrapText="1"/>
    </xf>
    <xf numFmtId="171" fontId="42" fillId="2" borderId="7" xfId="26" applyFont="1" applyFill="1" applyBorder="1" applyAlignment="1" applyProtection="1">
      <alignment horizontal="center" vertical="center" wrapText="1"/>
    </xf>
    <xf numFmtId="171" fontId="42" fillId="2" borderId="17" xfId="26" applyFont="1" applyFill="1" applyBorder="1" applyAlignment="1" applyProtection="1">
      <alignment horizontal="center" vertical="center" wrapText="1"/>
    </xf>
    <xf numFmtId="171" fontId="42" fillId="2" borderId="18" xfId="26" applyFont="1" applyFill="1" applyBorder="1" applyAlignment="1" applyProtection="1">
      <alignment horizontal="center" vertical="center" wrapText="1"/>
    </xf>
    <xf numFmtId="171" fontId="42" fillId="2" borderId="12" xfId="26" applyFont="1" applyFill="1" applyBorder="1" applyAlignment="1" applyProtection="1">
      <alignment horizontal="center" vertical="center" wrapText="1"/>
    </xf>
    <xf numFmtId="171" fontId="42" fillId="2" borderId="13" xfId="26" applyFont="1" applyFill="1" applyBorder="1" applyAlignment="1" applyProtection="1">
      <alignment horizontal="center" vertical="center" wrapText="1"/>
    </xf>
    <xf numFmtId="171" fontId="42" fillId="2" borderId="28" xfId="26" applyFont="1" applyFill="1" applyBorder="1" applyAlignment="1" applyProtection="1">
      <alignment horizontal="center" vertical="center" wrapText="1"/>
    </xf>
    <xf numFmtId="171" fontId="41" fillId="0" borderId="29" xfId="1" applyFont="1" applyFill="1" applyBorder="1" applyAlignment="1" applyProtection="1">
      <alignment horizontal="left" vertical="center" wrapText="1"/>
      <protection locked="0"/>
    </xf>
    <xf numFmtId="166" fontId="67" fillId="0" borderId="0" xfId="0" applyNumberFormat="1" applyFont="1" applyFill="1" applyBorder="1" applyAlignment="1" applyProtection="1">
      <alignment vertical="center" wrapText="1"/>
    </xf>
    <xf numFmtId="171" fontId="59" fillId="2" borderId="0" xfId="4" quotePrefix="1" applyNumberFormat="1" applyFont="1" applyFill="1" applyBorder="1" applyAlignment="1" applyProtection="1">
      <alignment horizontal="center" vertical="center"/>
      <protection locked="0"/>
    </xf>
    <xf numFmtId="171" fontId="68" fillId="2" borderId="0" xfId="4" quotePrefix="1" applyNumberFormat="1" applyFont="1" applyFill="1" applyBorder="1" applyAlignment="1" applyProtection="1">
      <alignment horizontal="center" vertical="center"/>
      <protection locked="0"/>
    </xf>
    <xf numFmtId="166" fontId="60" fillId="0" borderId="24" xfId="0" applyNumberFormat="1" applyFont="1" applyFill="1" applyBorder="1" applyAlignment="1" applyProtection="1">
      <alignment vertical="center"/>
    </xf>
    <xf numFmtId="171" fontId="60" fillId="0" borderId="0" xfId="0" applyNumberFormat="1" applyFont="1" applyFill="1" applyBorder="1" applyAlignment="1" applyProtection="1">
      <alignment horizontal="centerContinuous" vertical="center"/>
    </xf>
    <xf numFmtId="171" fontId="58" fillId="0" borderId="0" xfId="0" applyNumberFormat="1" applyFont="1" applyFill="1" applyBorder="1" applyAlignment="1" applyProtection="1">
      <alignment horizontal="centerContinuous" vertical="center"/>
    </xf>
    <xf numFmtId="166" fontId="69" fillId="0" borderId="6" xfId="6" applyNumberFormat="1" applyFont="1" applyFill="1" applyBorder="1" applyAlignment="1">
      <alignment horizontal="center" vertical="center" wrapText="1"/>
    </xf>
    <xf numFmtId="166" fontId="69" fillId="0" borderId="9" xfId="6" applyNumberFormat="1" applyFont="1" applyFill="1" applyBorder="1" applyAlignment="1">
      <alignment horizontal="center" vertical="center" wrapText="1"/>
    </xf>
    <xf numFmtId="166" fontId="31" fillId="0" borderId="9" xfId="6" applyNumberFormat="1" applyFont="1" applyFill="1" applyBorder="1" applyAlignment="1">
      <alignment horizontal="center" vertical="center" wrapText="1"/>
    </xf>
    <xf numFmtId="171" fontId="59" fillId="3" borderId="0" xfId="1" applyFont="1" applyFill="1" applyBorder="1" applyAlignment="1" applyProtection="1">
      <alignment horizontal="right" vertical="center" wrapText="1"/>
      <protection locked="0"/>
    </xf>
    <xf numFmtId="168" fontId="31" fillId="0" borderId="6" xfId="10" applyNumberFormat="1" applyFont="1" applyFill="1" applyBorder="1" applyAlignment="1">
      <alignment horizontal="right" vertical="center" wrapText="1"/>
    </xf>
    <xf numFmtId="168" fontId="31" fillId="0" borderId="9" xfId="10" applyNumberFormat="1" applyFont="1" applyFill="1" applyBorder="1" applyAlignment="1">
      <alignment horizontal="right" vertical="center" wrapText="1"/>
    </xf>
    <xf numFmtId="168" fontId="69" fillId="0" borderId="9" xfId="10" applyNumberFormat="1" applyFont="1" applyFill="1" applyBorder="1" applyAlignment="1">
      <alignment horizontal="right" vertical="center" wrapText="1"/>
    </xf>
    <xf numFmtId="43" fontId="69" fillId="0" borderId="6" xfId="6" applyFont="1" applyFill="1" applyBorder="1" applyAlignment="1">
      <alignment horizontal="right" vertical="center" wrapText="1"/>
    </xf>
    <xf numFmtId="43" fontId="69" fillId="0" borderId="9" xfId="6" applyFont="1" applyFill="1" applyBorder="1" applyAlignment="1">
      <alignment horizontal="right" vertical="center" wrapText="1"/>
    </xf>
    <xf numFmtId="43" fontId="69" fillId="0" borderId="6" xfId="6" applyFont="1" applyFill="1" applyBorder="1" applyAlignment="1">
      <alignment vertical="center" wrapText="1"/>
    </xf>
    <xf numFmtId="43" fontId="69" fillId="0" borderId="9" xfId="6" applyFont="1" applyFill="1" applyBorder="1" applyAlignment="1">
      <alignment vertical="center" wrapText="1"/>
    </xf>
    <xf numFmtId="166" fontId="69" fillId="0" borderId="9" xfId="6" applyNumberFormat="1" applyFont="1" applyFill="1" applyBorder="1" applyAlignment="1">
      <alignment vertical="center" wrapText="1"/>
    </xf>
    <xf numFmtId="166" fontId="69" fillId="0" borderId="21" xfId="17" applyNumberFormat="1" applyFont="1" applyFill="1" applyBorder="1" applyAlignment="1" applyProtection="1">
      <alignment vertical="center"/>
    </xf>
    <xf numFmtId="166" fontId="69" fillId="0" borderId="0" xfId="24" applyNumberFormat="1" applyFont="1" applyProtection="1"/>
    <xf numFmtId="166" fontId="67" fillId="0" borderId="0" xfId="24" applyNumberFormat="1" applyFont="1" applyProtection="1"/>
    <xf numFmtId="171" fontId="70" fillId="0" borderId="0" xfId="0" applyFont="1" applyProtection="1"/>
    <xf numFmtId="171" fontId="71" fillId="0" borderId="0" xfId="0" applyFont="1" applyBorder="1" applyAlignment="1" applyProtection="1"/>
    <xf numFmtId="171" fontId="54" fillId="0" borderId="0" xfId="0" applyFont="1" applyBorder="1" applyProtection="1"/>
    <xf numFmtId="171" fontId="66" fillId="0" borderId="24" xfId="0" applyFont="1" applyBorder="1" applyProtection="1"/>
    <xf numFmtId="171" fontId="62" fillId="0" borderId="0" xfId="0" applyNumberFormat="1" applyFont="1" applyFill="1" applyBorder="1" applyAlignment="1" applyProtection="1">
      <alignment horizontal="left" vertical="center"/>
    </xf>
    <xf numFmtId="171" fontId="32" fillId="0" borderId="0" xfId="0" applyFont="1" applyAlignment="1" applyProtection="1">
      <alignment vertical="center" wrapText="1"/>
    </xf>
    <xf numFmtId="171" fontId="62" fillId="0" borderId="0" xfId="1" applyFont="1" applyFill="1" applyBorder="1" applyAlignment="1" applyProtection="1">
      <alignment horizontal="left" vertical="center" wrapText="1"/>
      <protection locked="0"/>
    </xf>
    <xf numFmtId="171" fontId="55" fillId="2" borderId="4" xfId="0" applyFont="1" applyFill="1" applyBorder="1" applyAlignment="1">
      <alignment horizontal="left" vertical="center" indent="2"/>
    </xf>
    <xf numFmtId="171" fontId="55" fillId="2" borderId="0" xfId="0" applyFont="1" applyFill="1" applyBorder="1" applyAlignment="1">
      <alignment horizontal="left" vertical="center" indent="2"/>
    </xf>
    <xf numFmtId="171" fontId="32" fillId="2" borderId="2" xfId="0" applyFont="1" applyFill="1" applyBorder="1" applyAlignment="1">
      <alignment horizontal="left" vertical="center" indent="4"/>
    </xf>
    <xf numFmtId="171" fontId="32" fillId="2" borderId="0" xfId="0" applyFont="1" applyFill="1" applyBorder="1" applyAlignment="1">
      <alignment horizontal="left" vertical="center" indent="4"/>
    </xf>
    <xf numFmtId="171" fontId="55" fillId="2" borderId="5" xfId="0" applyFont="1" applyFill="1" applyBorder="1" applyAlignment="1">
      <alignment horizontal="left" vertical="center" indent="2"/>
    </xf>
    <xf numFmtId="171" fontId="55" fillId="2" borderId="3" xfId="0" applyFont="1" applyFill="1" applyBorder="1" applyAlignment="1">
      <alignment horizontal="left" vertical="center" indent="2"/>
    </xf>
    <xf numFmtId="171" fontId="62" fillId="0" borderId="4" xfId="0" applyFont="1" applyFill="1" applyBorder="1" applyAlignment="1">
      <alignment horizontal="left" vertical="center"/>
    </xf>
    <xf numFmtId="171" fontId="32" fillId="2" borderId="4" xfId="0" applyFont="1" applyFill="1" applyBorder="1" applyAlignment="1">
      <alignment horizontal="left" vertical="center" indent="4"/>
    </xf>
    <xf numFmtId="171" fontId="32" fillId="2" borderId="3" xfId="0" applyFont="1" applyFill="1" applyBorder="1" applyAlignment="1">
      <alignment horizontal="left" vertical="center" indent="4"/>
    </xf>
    <xf numFmtId="171" fontId="32" fillId="0" borderId="2" xfId="0" applyFont="1" applyFill="1" applyBorder="1" applyAlignment="1">
      <alignment horizontal="left" vertical="center" indent="4"/>
    </xf>
    <xf numFmtId="171" fontId="32" fillId="0" borderId="0" xfId="0" applyFont="1" applyFill="1" applyBorder="1" applyAlignment="1">
      <alignment horizontal="left" vertical="center" indent="4"/>
    </xf>
    <xf numFmtId="171" fontId="32" fillId="0" borderId="0" xfId="0" applyFont="1" applyProtection="1"/>
    <xf numFmtId="171" fontId="63" fillId="3" borderId="0" xfId="0" applyFont="1" applyFill="1" applyBorder="1" applyAlignment="1" applyProtection="1">
      <alignment vertical="center" wrapText="1"/>
    </xf>
    <xf numFmtId="171" fontId="32" fillId="2" borderId="0" xfId="0" applyFont="1" applyFill="1" applyBorder="1" applyAlignment="1">
      <alignment horizontal="left" vertical="center" wrapText="1" indent="2"/>
    </xf>
    <xf numFmtId="171" fontId="32" fillId="2" borderId="0" xfId="0" applyFont="1" applyFill="1" applyBorder="1" applyAlignment="1">
      <alignment horizontal="left" vertical="center" indent="2"/>
    </xf>
    <xf numFmtId="171" fontId="32" fillId="2" borderId="3" xfId="0" applyFont="1" applyFill="1" applyBorder="1" applyAlignment="1">
      <alignment horizontal="left" vertical="center" indent="2"/>
    </xf>
    <xf numFmtId="171" fontId="32" fillId="0" borderId="0" xfId="0" applyFont="1" applyAlignment="1" applyProtection="1">
      <alignment vertical="center"/>
    </xf>
    <xf numFmtId="171" fontId="32" fillId="0" borderId="0" xfId="0" applyFont="1" applyAlignment="1" applyProtection="1">
      <alignment horizontal="left" vertical="top" wrapText="1"/>
    </xf>
    <xf numFmtId="171" fontId="70" fillId="0" borderId="0" xfId="0" applyFont="1" applyAlignment="1" applyProtection="1">
      <alignment wrapText="1"/>
    </xf>
    <xf numFmtId="171" fontId="70" fillId="0" borderId="0" xfId="0" applyFont="1" applyFill="1" applyBorder="1" applyProtection="1"/>
    <xf numFmtId="171" fontId="54" fillId="0" borderId="0" xfId="0" applyFont="1" applyFill="1" applyBorder="1" applyProtection="1"/>
    <xf numFmtId="171" fontId="72" fillId="0" borderId="0" xfId="24" applyFont="1" applyBorder="1" applyAlignment="1" applyProtection="1">
      <alignment horizontal="right"/>
    </xf>
    <xf numFmtId="171" fontId="73" fillId="0" borderId="24" xfId="0" applyFont="1" applyBorder="1" applyAlignment="1" applyProtection="1">
      <alignment horizontal="right"/>
    </xf>
    <xf numFmtId="171" fontId="66" fillId="0" borderId="0" xfId="0" applyFont="1" applyFill="1" applyProtection="1"/>
    <xf numFmtId="171" fontId="66" fillId="0" borderId="0" xfId="0" applyFont="1" applyBorder="1" applyProtection="1"/>
    <xf numFmtId="171" fontId="21" fillId="0" borderId="0" xfId="22" applyFont="1" applyFill="1" applyBorder="1" applyAlignment="1" applyProtection="1">
      <alignment horizontal="right" vertical="center"/>
    </xf>
    <xf numFmtId="171" fontId="32" fillId="2" borderId="1" xfId="1" applyFont="1" applyFill="1" applyBorder="1" applyAlignment="1" applyProtection="1">
      <alignment horizontal="center" wrapText="1"/>
      <protection locked="0"/>
    </xf>
    <xf numFmtId="43" fontId="62" fillId="0" borderId="0" xfId="6" quotePrefix="1" applyFont="1" applyFill="1" applyBorder="1" applyAlignment="1" applyProtection="1">
      <alignment horizontal="center" vertical="center"/>
      <protection locked="0"/>
    </xf>
    <xf numFmtId="171" fontId="32" fillId="5" borderId="1" xfId="1" applyFont="1" applyFill="1" applyBorder="1" applyAlignment="1" applyProtection="1">
      <alignment horizontal="center" wrapText="1"/>
      <protection locked="0"/>
    </xf>
    <xf numFmtId="166" fontId="55" fillId="0" borderId="4" xfId="6" applyNumberFormat="1" applyFont="1" applyFill="1" applyBorder="1" applyAlignment="1">
      <alignment horizontal="right" vertical="center" wrapText="1"/>
    </xf>
    <xf numFmtId="166" fontId="55" fillId="2" borderId="4" xfId="0" applyNumberFormat="1" applyFont="1" applyFill="1" applyBorder="1" applyAlignment="1">
      <alignment horizontal="right" vertical="center"/>
    </xf>
    <xf numFmtId="166" fontId="55" fillId="2" borderId="0" xfId="0" applyNumberFormat="1" applyFont="1" applyFill="1" applyBorder="1" applyAlignment="1">
      <alignment horizontal="right" vertical="center"/>
    </xf>
    <xf numFmtId="166" fontId="32" fillId="2" borderId="0" xfId="0" applyNumberFormat="1" applyFont="1" applyFill="1" applyBorder="1" applyAlignment="1">
      <alignment horizontal="right" vertical="center"/>
    </xf>
    <xf numFmtId="166" fontId="32" fillId="2" borderId="2" xfId="0" applyNumberFormat="1" applyFont="1" applyFill="1" applyBorder="1" applyAlignment="1">
      <alignment horizontal="right" vertical="center"/>
    </xf>
    <xf numFmtId="166" fontId="55" fillId="2" borderId="5" xfId="0" applyNumberFormat="1" applyFont="1" applyFill="1" applyBorder="1" applyAlignment="1">
      <alignment horizontal="right" vertical="center"/>
    </xf>
    <xf numFmtId="166" fontId="55" fillId="2" borderId="3" xfId="0" applyNumberFormat="1" applyFont="1" applyFill="1" applyBorder="1" applyAlignment="1">
      <alignment horizontal="right" vertical="center"/>
    </xf>
    <xf numFmtId="166" fontId="32" fillId="2" borderId="3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Border="1" applyAlignment="1">
      <alignment horizontal="center" vertical="center"/>
    </xf>
    <xf numFmtId="166" fontId="62" fillId="0" borderId="4" xfId="0" applyNumberFormat="1" applyFont="1" applyFill="1" applyBorder="1" applyAlignment="1">
      <alignment horizontal="right" vertical="center"/>
    </xf>
    <xf numFmtId="166" fontId="65" fillId="0" borderId="4" xfId="0" applyNumberFormat="1" applyFont="1" applyFill="1" applyBorder="1" applyAlignment="1">
      <alignment horizontal="right" vertical="center"/>
    </xf>
    <xf numFmtId="166" fontId="32" fillId="2" borderId="4" xfId="0" applyNumberFormat="1" applyFont="1" applyFill="1" applyBorder="1" applyAlignment="1">
      <alignment horizontal="right" vertical="center"/>
    </xf>
    <xf numFmtId="166" fontId="32" fillId="2" borderId="3" xfId="0" applyNumberFormat="1" applyFont="1" applyFill="1" applyBorder="1" applyAlignment="1">
      <alignment horizontal="right" vertical="center"/>
    </xf>
    <xf numFmtId="166" fontId="32" fillId="2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right" vertical="center"/>
    </xf>
    <xf numFmtId="166" fontId="55" fillId="2" borderId="4" xfId="0" applyNumberFormat="1" applyFont="1" applyFill="1" applyBorder="1" applyAlignment="1">
      <alignment horizontal="center" vertical="center"/>
    </xf>
    <xf numFmtId="167" fontId="32" fillId="0" borderId="0" xfId="0" applyNumberFormat="1" applyFont="1" applyProtection="1"/>
    <xf numFmtId="166" fontId="32" fillId="0" borderId="0" xfId="0" applyNumberFormat="1" applyFont="1" applyProtection="1"/>
    <xf numFmtId="166" fontId="54" fillId="0" borderId="0" xfId="0" applyNumberFormat="1" applyFont="1" applyProtection="1"/>
    <xf numFmtId="167" fontId="54" fillId="0" borderId="0" xfId="0" applyNumberFormat="1" applyFont="1" applyProtection="1"/>
    <xf numFmtId="171" fontId="32" fillId="0" borderId="0" xfId="0" applyFont="1" applyAlignment="1" applyProtection="1">
      <alignment wrapText="1"/>
    </xf>
    <xf numFmtId="166" fontId="32" fillId="0" borderId="23" xfId="0" applyNumberFormat="1" applyFont="1" applyFill="1" applyBorder="1" applyAlignment="1">
      <alignment horizontal="right" vertical="center"/>
    </xf>
    <xf numFmtId="171" fontId="32" fillId="0" borderId="0" xfId="0" applyFont="1" applyBorder="1" applyAlignment="1" applyProtection="1">
      <alignment vertical="center" wrapText="1"/>
    </xf>
    <xf numFmtId="171" fontId="32" fillId="0" borderId="0" xfId="0" applyFont="1" applyAlignment="1" applyProtection="1">
      <alignment vertical="top"/>
    </xf>
    <xf numFmtId="171" fontId="52" fillId="0" borderId="0" xfId="1" applyFont="1" applyFill="1" applyBorder="1" applyAlignment="1">
      <alignment horizontal="center" vertical="center" wrapText="1"/>
    </xf>
    <xf numFmtId="171" fontId="50" fillId="0" borderId="0" xfId="21" applyFont="1" applyFill="1" applyAlignment="1" applyProtection="1">
      <alignment horizontal="right" vertical="center"/>
    </xf>
    <xf numFmtId="171" fontId="49" fillId="0" borderId="0" xfId="21" applyFont="1" applyFill="1" applyAlignment="1" applyProtection="1">
      <alignment horizontal="right" vertical="center"/>
    </xf>
    <xf numFmtId="171" fontId="32" fillId="0" borderId="0" xfId="22" applyFont="1" applyFill="1" applyAlignment="1" applyProtection="1">
      <alignment horizontal="left" vertical="center" wrapText="1"/>
    </xf>
    <xf numFmtId="171" fontId="9" fillId="0" borderId="3" xfId="0" applyNumberFormat="1" applyFont="1" applyFill="1" applyBorder="1" applyAlignment="1" applyProtection="1">
      <alignment horizontal="left" vertical="center"/>
    </xf>
    <xf numFmtId="171" fontId="57" fillId="4" borderId="0" xfId="1" applyFont="1" applyFill="1" applyBorder="1" applyAlignment="1" applyProtection="1">
      <alignment horizontal="center" vertical="center" wrapText="1"/>
      <protection locked="0"/>
    </xf>
    <xf numFmtId="171" fontId="59" fillId="3" borderId="0" xfId="1" applyFont="1" applyFill="1" applyBorder="1" applyAlignment="1" applyProtection="1">
      <alignment horizontal="center" vertical="center" wrapText="1"/>
      <protection locked="0"/>
    </xf>
    <xf numFmtId="171" fontId="62" fillId="3" borderId="5" xfId="1" applyFont="1" applyFill="1" applyBorder="1" applyAlignment="1" applyProtection="1">
      <alignment horizontal="center" vertical="center" wrapText="1"/>
      <protection locked="0"/>
    </xf>
    <xf numFmtId="171" fontId="62" fillId="3" borderId="3" xfId="1" applyFont="1" applyFill="1" applyBorder="1" applyAlignment="1" applyProtection="1">
      <alignment horizontal="center" vertical="center" wrapText="1"/>
      <protection locked="0"/>
    </xf>
    <xf numFmtId="171" fontId="62" fillId="3" borderId="0" xfId="1" applyFont="1" applyFill="1" applyBorder="1" applyAlignment="1" applyProtection="1">
      <alignment horizontal="center" vertical="center" wrapText="1"/>
      <protection locked="0"/>
    </xf>
  </cellXfs>
  <cellStyles count="59">
    <cellStyle name="Hiperlink" xfId="22" builtinId="8"/>
    <cellStyle name="Hiperlink 2" xfId="51"/>
    <cellStyle name="Moeda" xfId="38" builtinId="4"/>
    <cellStyle name="Normal" xfId="0" builtinId="0"/>
    <cellStyle name="Normal 10 2 2 2" xfId="15"/>
    <cellStyle name="Normal 10 2 2 2 2" xfId="47"/>
    <cellStyle name="Normal 15" xfId="24"/>
    <cellStyle name="Normal 15 2" xfId="53"/>
    <cellStyle name="Normal 15 2 2" xfId="25"/>
    <cellStyle name="Normal 15 2 2 2" xfId="54"/>
    <cellStyle name="Normal 2" xfId="9"/>
    <cellStyle name="Normal 2 2" xfId="1"/>
    <cellStyle name="Normal 2 2 2" xfId="12"/>
    <cellStyle name="Normal 2 2 2 2" xfId="45"/>
    <cellStyle name="Normal 2 2 3" xfId="40"/>
    <cellStyle name="Normal 2 3" xfId="23"/>
    <cellStyle name="Normal 2 3 2" xfId="52"/>
    <cellStyle name="Normal 2 4" xfId="44"/>
    <cellStyle name="Normal 21" xfId="13"/>
    <cellStyle name="Normal 21 2" xfId="46"/>
    <cellStyle name="Normal 3" xfId="5"/>
    <cellStyle name="Normal 3 2" xfId="30"/>
    <cellStyle name="Normal 3 2 2" xfId="58"/>
    <cellStyle name="Normal 3 3" xfId="41"/>
    <cellStyle name="Normal 4" xfId="21"/>
    <cellStyle name="Normal 4 2" xfId="50"/>
    <cellStyle name="Normal 482 2" xfId="7"/>
    <cellStyle name="Normal 482 2 2" xfId="42"/>
    <cellStyle name="Normal 483 2" xfId="8"/>
    <cellStyle name="Normal 483 2 2" xfId="43"/>
    <cellStyle name="Normal 5" xfId="28"/>
    <cellStyle name="Normal 5 2" xfId="56"/>
    <cellStyle name="Normal 6" xfId="29"/>
    <cellStyle name="Normal 6 2" xfId="57"/>
    <cellStyle name="Normal 7" xfId="39"/>
    <cellStyle name="Normal 8" xfId="55"/>
    <cellStyle name="Normal_Anexo 2 - Modificado_2" xfId="26"/>
    <cellStyle name="Porcentagem" xfId="10" builtinId="5"/>
    <cellStyle name="Porcentagem 10 2" xfId="19"/>
    <cellStyle name="Porcentagem 2" xfId="11"/>
    <cellStyle name="Porcentagem 2 2" xfId="34"/>
    <cellStyle name="Separador de milhares 2" xfId="4"/>
    <cellStyle name="Separador de milhares 2 2" xfId="32"/>
    <cellStyle name="Separador de milhares 65" xfId="2"/>
    <cellStyle name="Separador de milhares 65 2" xfId="33"/>
    <cellStyle name="Vírgula" xfId="6" builtinId="3"/>
    <cellStyle name="Vírgula 10 6" xfId="18"/>
    <cellStyle name="Vírgula 12 3" xfId="3"/>
    <cellStyle name="Vírgula 12 3 2" xfId="16"/>
    <cellStyle name="Vírgula 12 3 2 2" xfId="48"/>
    <cellStyle name="Vírgula 2" xfId="31"/>
    <cellStyle name="Vírgula 2 2 2" xfId="20"/>
    <cellStyle name="Vírgula 2 2 2 2" xfId="35"/>
    <cellStyle name="Vírgula 5" xfId="14"/>
    <cellStyle name="Vírgula 5 2" xfId="36"/>
    <cellStyle name="Vírgula 50" xfId="17"/>
    <cellStyle name="Vírgula 50 2" xfId="49"/>
    <cellStyle name="Vírgula 73 2" xfId="27"/>
    <cellStyle name="Vírgula 73 2 2" xfId="37"/>
  </cellStyles>
  <dxfs count="0"/>
  <tableStyles count="0" defaultTableStyle="TableStyleMedium2" defaultPivotStyle="PivotStyleLight16"/>
  <colors>
    <mruColors>
      <color rgb="FF0099D0"/>
      <color rgb="FF2D335F"/>
      <color rgb="FF6D6E71"/>
      <color rgb="FF000000"/>
      <color rgb="FFCC092F"/>
      <color rgb="FF73308B"/>
      <color rgb="FFCC0099"/>
      <color rgb="FFF2F2F2"/>
      <color rgb="FF4D4E5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219073</xdr:colOff>
      <xdr:row>6</xdr:row>
      <xdr:rowOff>28575</xdr:rowOff>
    </xdr:from>
    <xdr:to>
      <xdr:col>4</xdr:col>
      <xdr:colOff>28574</xdr:colOff>
      <xdr:row>18</xdr:row>
      <xdr:rowOff>82550</xdr:rowOff>
    </xdr:to>
    <xdr:sp macro="" textlink="">
      <xdr:nvSpPr>
        <xdr:cNvPr id="2" name="Retângulo Arredondado em um Canto Diagonal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09573" y="1393825"/>
          <a:ext cx="12128501" cy="9813925"/>
        </a:xfrm>
        <a:prstGeom prst="roundRect">
          <a:avLst>
            <a:gd name="adj" fmla="val 1074"/>
          </a:avLst>
        </a:prstGeom>
        <a:noFill/>
        <a:ln w="12700">
          <a:solidFill>
            <a:schemeClr val="bg1">
              <a:lumMod val="75000"/>
            </a:schemeClr>
          </a:solidFill>
        </a:ln>
        <a:effectLst>
          <a:outerShdw blurRad="254000" algn="ctr" rotWithShape="0">
            <a:srgbClr val="000000">
              <a:alpha val="6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57150</xdr:colOff>
      <xdr:row>1</xdr:row>
      <xdr:rowOff>66675</xdr:rowOff>
    </xdr:from>
    <xdr:to>
      <xdr:col>2</xdr:col>
      <xdr:colOff>2305050</xdr:colOff>
      <xdr:row>3</xdr:row>
      <xdr:rowOff>365819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09550"/>
          <a:ext cx="3095625" cy="584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3</xdr:col>
      <xdr:colOff>1383187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33350"/>
          <a:ext cx="2621437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1964212</xdr:colOff>
      <xdr:row>4</xdr:row>
      <xdr:rowOff>66675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42875"/>
          <a:ext cx="2621437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1</xdr:col>
      <xdr:colOff>2650012</xdr:colOff>
      <xdr:row>4</xdr:row>
      <xdr:rowOff>57150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3350"/>
          <a:ext cx="2621437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alise_Economica/CEN&#193;RIO/Cen&#225;rio_Final/Pta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alise_Economica/CEN&#193;RIO/Boletim/Bloomberg/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ax"/>
      <sheetName val="Plan2"/>
      <sheetName val="Plan3"/>
    </sheetNames>
    <sheetDataSet>
      <sheetData sheetId="0" refreshError="1">
        <row r="3">
          <cell r="A3">
            <v>34515</v>
          </cell>
          <cell r="D3">
            <v>34486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"/>
      <sheetName val="AUX"/>
      <sheetName val="EURO (2)"/>
      <sheetName val="BASE"/>
      <sheetName val="Calendar USA"/>
      <sheetName val="SBInput"/>
      <sheetName val="Profile"/>
      <sheetName val="Reference"/>
      <sheetName val="comp"/>
      <sheetName val="Europolitan"/>
      <sheetName val="#REF"/>
    </sheetNames>
    <sheetDataSet>
      <sheetData sheetId="0" refreshError="1">
        <row r="3">
          <cell r="A3">
            <v>36528</v>
          </cell>
          <cell r="D3">
            <v>36528</v>
          </cell>
          <cell r="G3">
            <v>36528</v>
          </cell>
          <cell r="J3">
            <v>36528</v>
          </cell>
          <cell r="M3">
            <v>36528</v>
          </cell>
          <cell r="P3">
            <v>36528</v>
          </cell>
          <cell r="S3">
            <v>36528</v>
          </cell>
          <cell r="V3">
            <v>36528</v>
          </cell>
          <cell r="Y3">
            <v>36528</v>
          </cell>
          <cell r="AB3">
            <v>36528</v>
          </cell>
          <cell r="AE3">
            <v>36528</v>
          </cell>
          <cell r="AH3">
            <v>36528</v>
          </cell>
          <cell r="AK3">
            <v>36528</v>
          </cell>
          <cell r="AN3">
            <v>36528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rgb="FF2D335F"/>
    <pageSetUpPr fitToPage="1"/>
  </sheetPr>
  <dimension ref="A1:IW19"/>
  <sheetViews>
    <sheetView showGridLines="0" tabSelected="1" zoomScaleNormal="100" workbookViewId="0">
      <selection activeCell="B8" sqref="B8:D8"/>
    </sheetView>
  </sheetViews>
  <sheetFormatPr defaultColWidth="0" defaultRowHeight="14.25" zeroHeight="1"/>
  <cols>
    <col min="1" max="1" width="3.42578125" style="9" customWidth="1"/>
    <col min="2" max="2" width="12.5703125" style="43" bestFit="1" customWidth="1"/>
    <col min="3" max="4" width="72.5703125" style="36" customWidth="1"/>
    <col min="5" max="5" width="3.42578125" style="3" customWidth="1"/>
    <col min="6" max="243" width="5.5703125" style="3" hidden="1" customWidth="1"/>
    <col min="244" max="249" width="2.5703125" style="3" hidden="1" customWidth="1"/>
    <col min="250" max="257" width="0" style="3" hidden="1" customWidth="1"/>
    <col min="258" max="16384" width="2.5703125" style="3" hidden="1"/>
  </cols>
  <sheetData>
    <row r="1" spans="1:247" ht="11.25" customHeight="1">
      <c r="A1" s="4"/>
      <c r="B1" s="38"/>
      <c r="C1" s="263" t="s">
        <v>217</v>
      </c>
      <c r="D1" s="264"/>
    </row>
    <row r="2" spans="1:247" ht="11.25" customHeight="1">
      <c r="A2" s="4"/>
      <c r="B2" s="38"/>
      <c r="C2" s="263"/>
      <c r="D2" s="264"/>
    </row>
    <row r="3" spans="1:247" ht="11.25" customHeight="1">
      <c r="A3" s="4"/>
      <c r="B3" s="38"/>
      <c r="C3" s="264"/>
      <c r="D3" s="264"/>
    </row>
    <row r="4" spans="1:247" ht="31.5" customHeight="1">
      <c r="A4" s="4"/>
      <c r="B4" s="39"/>
      <c r="C4" s="264"/>
      <c r="D4" s="264"/>
    </row>
    <row r="5" spans="1:247" ht="20.25">
      <c r="A5" s="5"/>
      <c r="B5" s="40"/>
      <c r="C5" s="32"/>
      <c r="D5" s="158" t="s">
        <v>219</v>
      </c>
      <c r="E5" s="11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pans="1:247" ht="9.9499999999999993" customHeight="1">
      <c r="A6" s="5"/>
      <c r="B6" s="40"/>
      <c r="C6" s="32"/>
      <c r="D6" s="37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</row>
    <row r="7" spans="1:247" ht="8.25" customHeight="1">
      <c r="A7" s="5"/>
      <c r="B7" s="40"/>
      <c r="C7" s="32"/>
      <c r="D7" s="37"/>
      <c r="E7" s="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</row>
    <row r="8" spans="1:247" ht="20.25" customHeight="1">
      <c r="A8" s="5"/>
      <c r="B8" s="262" t="s">
        <v>218</v>
      </c>
      <c r="C8" s="262"/>
      <c r="D8" s="262"/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</row>
    <row r="9" spans="1:247" ht="3.95" customHeight="1">
      <c r="A9" s="5"/>
      <c r="B9" s="40"/>
      <c r="C9" s="32"/>
      <c r="D9" s="32"/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</row>
    <row r="10" spans="1:247" ht="27.95" customHeight="1">
      <c r="A10" s="4"/>
      <c r="B10" s="41"/>
      <c r="C10" s="33"/>
      <c r="D10" s="3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</row>
    <row r="11" spans="1:247" ht="3.95" customHeight="1">
      <c r="A11" s="4"/>
      <c r="B11" s="42"/>
      <c r="C11" s="3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</row>
    <row r="12" spans="1:247" ht="27.95" customHeight="1">
      <c r="A12" s="4"/>
      <c r="B12" s="121" t="s">
        <v>185</v>
      </c>
      <c r="C12" s="265" t="s">
        <v>210</v>
      </c>
      <c r="D12" s="26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</row>
    <row r="13" spans="1:247" ht="3.95" customHeight="1">
      <c r="A13" s="4"/>
      <c r="B13" s="119"/>
      <c r="C13" s="34"/>
      <c r="D13" s="3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</row>
    <row r="14" spans="1:247" ht="27.75" customHeight="1">
      <c r="A14" s="4"/>
      <c r="B14" s="121" t="s">
        <v>171</v>
      </c>
      <c r="C14" s="33" t="s">
        <v>216</v>
      </c>
      <c r="D14" s="3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</row>
    <row r="15" spans="1:247" ht="3.95" customHeight="1">
      <c r="A15" s="4"/>
      <c r="B15" s="120"/>
      <c r="D15" s="33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</row>
    <row r="16" spans="1:247" ht="27.95" customHeight="1">
      <c r="A16" s="4"/>
      <c r="B16" s="121" t="s">
        <v>201</v>
      </c>
      <c r="C16" s="35" t="s">
        <v>200</v>
      </c>
      <c r="D16" s="3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</row>
    <row r="17" spans="1:245" ht="3.95" customHeight="1">
      <c r="A17" s="8"/>
      <c r="B17" s="42"/>
      <c r="C17" s="34"/>
      <c r="D17" s="33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</row>
    <row r="18" spans="1:245" ht="3.95" customHeight="1">
      <c r="B18" s="41"/>
      <c r="C18" s="33"/>
      <c r="D18" s="34"/>
    </row>
    <row r="19" spans="1:245" ht="27.95" customHeight="1">
      <c r="B19" s="41"/>
      <c r="C19" s="33"/>
      <c r="D19" s="33"/>
    </row>
  </sheetData>
  <mergeCells count="3">
    <mergeCell ref="B8:D8"/>
    <mergeCell ref="C1:D4"/>
    <mergeCell ref="C12:D12"/>
  </mergeCells>
  <hyperlinks>
    <hyperlink ref="C14" location="'CC1'!A1" display="Composição do Patrimônio de Referência - PR"/>
    <hyperlink ref="C12" location="CCA!A1" display="Principais características dos instrumentos que compõem o Patrimônio de Referência - PR"/>
    <hyperlink ref="C16" location="'CC2'!A1" display="Conciliação do Patrimônio de Referência (PR) com o balanço patrimonial"/>
    <hyperlink ref="B12" location="CCA!A1" display="CCA"/>
    <hyperlink ref="B14" location="'CC1'!A1" display="CC1"/>
    <hyperlink ref="B16" location="'CC2'!A1" display="CC2"/>
  </hyperlinks>
  <printOptions horizontalCentered="1"/>
  <pageMargins left="0" right="0" top="0.39370078740157483" bottom="0.3937007874015748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9">
    <tabColor rgb="FF2D335F"/>
  </sheetPr>
  <dimension ref="A1:AU20"/>
  <sheetViews>
    <sheetView showGridLines="0" workbookViewId="0">
      <selection activeCell="F2" sqref="F2"/>
    </sheetView>
  </sheetViews>
  <sheetFormatPr defaultColWidth="9.140625" defaultRowHeight="11.25" zeroHeight="1"/>
  <cols>
    <col min="1" max="1" width="3.140625" style="46" customWidth="1"/>
    <col min="2" max="2" width="14.42578125" style="110" customWidth="1"/>
    <col min="3" max="3" width="4.85546875" style="110" customWidth="1"/>
    <col min="4" max="4" width="30.5703125" style="48" customWidth="1"/>
    <col min="5" max="5" width="25.140625" style="48" customWidth="1"/>
    <col min="6" max="6" width="30.5703125" style="48" customWidth="1"/>
    <col min="7" max="7" width="6.42578125" style="48" customWidth="1"/>
    <col min="8" max="9" width="30.5703125" style="48" customWidth="1"/>
    <col min="10" max="10" width="3.85546875" style="48" customWidth="1"/>
    <col min="11" max="11" width="30.5703125" style="48" customWidth="1"/>
    <col min="12" max="12" width="20.140625" style="48" customWidth="1"/>
    <col min="13" max="13" width="23.42578125" style="48" customWidth="1"/>
    <col min="14" max="14" width="5" style="48" customWidth="1"/>
    <col min="15" max="15" width="25.42578125" style="48" customWidth="1"/>
    <col min="16" max="16" width="4.42578125" style="48" customWidth="1"/>
    <col min="17" max="17" width="30.5703125" style="48" customWidth="1"/>
    <col min="18" max="18" width="23.42578125" style="48" customWidth="1"/>
    <col min="19" max="19" width="30.5703125" style="47" customWidth="1"/>
    <col min="20" max="21" width="30.5703125" style="46" customWidth="1"/>
    <col min="22" max="22" width="30.5703125" style="49" customWidth="1"/>
    <col min="23" max="24" width="30.5703125" style="46" customWidth="1"/>
    <col min="25" max="25" width="2.42578125" style="46" customWidth="1"/>
    <col min="26" max="39" width="30.5703125" style="46" customWidth="1"/>
    <col min="40" max="40" width="3.42578125" style="46" customWidth="1"/>
    <col min="41" max="42" width="30.5703125" style="46" customWidth="1"/>
    <col min="43" max="43" width="4.42578125" style="46" customWidth="1"/>
    <col min="44" max="47" width="30.5703125" style="46" customWidth="1"/>
    <col min="48" max="48" width="3.140625" style="46" customWidth="1"/>
    <col min="49" max="16384" width="9.140625" style="46"/>
  </cols>
  <sheetData>
    <row r="1" spans="1:47" s="20" customFormat="1" ht="11.25" customHeight="1">
      <c r="B1" s="108"/>
      <c r="C1" s="10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8"/>
      <c r="V1" s="21"/>
    </row>
    <row r="2" spans="1:47" s="20" customFormat="1" ht="11.25" customHeight="1">
      <c r="B2" s="108"/>
      <c r="C2" s="10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08"/>
      <c r="V2" s="21"/>
    </row>
    <row r="3" spans="1:47" s="20" customFormat="1" ht="11.25" customHeight="1">
      <c r="B3" s="108"/>
      <c r="C3" s="10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08"/>
      <c r="V3" s="21"/>
    </row>
    <row r="4" spans="1:47" s="20" customFormat="1" ht="11.25" customHeight="1">
      <c r="B4" s="108"/>
      <c r="C4" s="10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8"/>
      <c r="V4" s="21"/>
    </row>
    <row r="5" spans="1:47" s="50" customFormat="1" ht="11.25" customHeight="1">
      <c r="B5" s="109"/>
      <c r="C5" s="109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3"/>
      <c r="V5" s="75"/>
      <c r="AU5" s="69"/>
    </row>
    <row r="6" spans="1:47" s="22" customFormat="1" ht="3.95" customHeight="1"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70"/>
      <c r="U6" s="70"/>
      <c r="V6" s="71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2"/>
    </row>
    <row r="7" spans="1:47" s="139" customFormat="1" ht="21.95" customHeight="1">
      <c r="B7" s="140" t="s">
        <v>172</v>
      </c>
      <c r="C7" s="140"/>
      <c r="D7" s="140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V7" s="142"/>
      <c r="AU7" s="143" t="s">
        <v>131</v>
      </c>
    </row>
    <row r="8" spans="1:47" s="139" customFormat="1" ht="6.75" customHeight="1">
      <c r="B8" s="140"/>
      <c r="C8" s="140"/>
      <c r="D8" s="140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V8" s="142"/>
      <c r="AU8" s="143"/>
    </row>
    <row r="9" spans="1:47" s="136" customFormat="1" ht="21.95" customHeight="1">
      <c r="B9" s="137" t="s">
        <v>211</v>
      </c>
      <c r="C9" s="137"/>
      <c r="D9" s="138">
        <v>1</v>
      </c>
      <c r="E9" s="138">
        <v>2</v>
      </c>
      <c r="F9" s="138">
        <v>3</v>
      </c>
      <c r="G9" s="138"/>
      <c r="H9" s="138">
        <v>4</v>
      </c>
      <c r="I9" s="138">
        <v>5</v>
      </c>
      <c r="J9" s="138"/>
      <c r="K9" s="138">
        <v>6</v>
      </c>
      <c r="L9" s="138">
        <v>7</v>
      </c>
      <c r="M9" s="138">
        <v>8</v>
      </c>
      <c r="N9" s="138"/>
      <c r="O9" s="138">
        <v>9</v>
      </c>
      <c r="P9" s="138"/>
      <c r="Q9" s="138">
        <v>10</v>
      </c>
      <c r="R9" s="138">
        <v>11</v>
      </c>
      <c r="S9" s="136">
        <v>12</v>
      </c>
      <c r="T9" s="136">
        <v>13</v>
      </c>
      <c r="U9" s="136">
        <v>14</v>
      </c>
      <c r="V9" s="136">
        <v>15</v>
      </c>
      <c r="W9" s="136">
        <v>16</v>
      </c>
      <c r="X9" s="136">
        <v>17</v>
      </c>
      <c r="Z9" s="136">
        <v>18</v>
      </c>
      <c r="AA9" s="136">
        <v>19</v>
      </c>
      <c r="AB9" s="136">
        <v>20</v>
      </c>
      <c r="AC9" s="136">
        <v>21</v>
      </c>
      <c r="AD9" s="136">
        <v>22</v>
      </c>
      <c r="AE9" s="136">
        <v>23</v>
      </c>
      <c r="AF9" s="136">
        <v>24</v>
      </c>
      <c r="AG9" s="136">
        <v>25</v>
      </c>
      <c r="AH9" s="136">
        <v>26</v>
      </c>
      <c r="AI9" s="136">
        <v>27</v>
      </c>
      <c r="AJ9" s="136">
        <v>28</v>
      </c>
      <c r="AK9" s="136">
        <v>29</v>
      </c>
      <c r="AL9" s="136">
        <v>30</v>
      </c>
      <c r="AM9" s="136">
        <v>31</v>
      </c>
      <c r="AO9" s="136">
        <v>32</v>
      </c>
      <c r="AP9" s="136">
        <v>33</v>
      </c>
      <c r="AR9" s="136" t="s">
        <v>173</v>
      </c>
      <c r="AS9" s="136">
        <v>35</v>
      </c>
      <c r="AT9" s="136">
        <v>36</v>
      </c>
      <c r="AU9" s="136">
        <v>37</v>
      </c>
    </row>
    <row r="10" spans="1:47" s="133" customFormat="1" ht="20.25" customHeight="1">
      <c r="A10" s="134"/>
      <c r="B10" s="267" t="s">
        <v>71</v>
      </c>
      <c r="C10" s="267"/>
      <c r="D10" s="267" t="s">
        <v>220</v>
      </c>
      <c r="E10" s="267"/>
      <c r="F10" s="267"/>
      <c r="G10" s="135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135"/>
      <c r="X10" s="267" t="s">
        <v>72</v>
      </c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</row>
    <row r="11" spans="1:47" s="132" customFormat="1" ht="60">
      <c r="B11" s="129" t="s">
        <v>73</v>
      </c>
      <c r="C11" s="129"/>
      <c r="D11" s="130" t="s">
        <v>74</v>
      </c>
      <c r="E11" s="131" t="s">
        <v>75</v>
      </c>
      <c r="F11" s="131" t="s">
        <v>76</v>
      </c>
      <c r="G11" s="131"/>
      <c r="H11" s="131" t="s">
        <v>174</v>
      </c>
      <c r="I11" s="131" t="s">
        <v>175</v>
      </c>
      <c r="J11" s="131"/>
      <c r="K11" s="131" t="s">
        <v>176</v>
      </c>
      <c r="L11" s="131" t="s">
        <v>77</v>
      </c>
      <c r="M11" s="131" t="s">
        <v>177</v>
      </c>
      <c r="N11" s="131"/>
      <c r="O11" s="131" t="s">
        <v>178</v>
      </c>
      <c r="P11" s="131"/>
      <c r="Q11" s="131" t="s">
        <v>78</v>
      </c>
      <c r="R11" s="131" t="s">
        <v>79</v>
      </c>
      <c r="S11" s="131" t="s">
        <v>80</v>
      </c>
      <c r="T11" s="131" t="s">
        <v>81</v>
      </c>
      <c r="U11" s="131" t="s">
        <v>82</v>
      </c>
      <c r="V11" s="131" t="s">
        <v>179</v>
      </c>
      <c r="W11" s="131" t="s">
        <v>83</v>
      </c>
      <c r="X11" s="131" t="s">
        <v>84</v>
      </c>
      <c r="Y11" s="131"/>
      <c r="Z11" s="131" t="s">
        <v>85</v>
      </c>
      <c r="AA11" s="131" t="s">
        <v>180</v>
      </c>
      <c r="AB11" s="131" t="s">
        <v>181</v>
      </c>
      <c r="AC11" s="131" t="s">
        <v>86</v>
      </c>
      <c r="AD11" s="131" t="s">
        <v>87</v>
      </c>
      <c r="AE11" s="131" t="s">
        <v>182</v>
      </c>
      <c r="AF11" s="131" t="s">
        <v>88</v>
      </c>
      <c r="AG11" s="131" t="s">
        <v>89</v>
      </c>
      <c r="AH11" s="131" t="s">
        <v>90</v>
      </c>
      <c r="AI11" s="131" t="s">
        <v>91</v>
      </c>
      <c r="AJ11" s="131" t="s">
        <v>92</v>
      </c>
      <c r="AK11" s="131" t="s">
        <v>93</v>
      </c>
      <c r="AL11" s="131" t="s">
        <v>94</v>
      </c>
      <c r="AM11" s="131" t="s">
        <v>95</v>
      </c>
      <c r="AN11" s="131"/>
      <c r="AO11" s="131" t="s">
        <v>96</v>
      </c>
      <c r="AP11" s="131" t="s">
        <v>97</v>
      </c>
      <c r="AQ11" s="131"/>
      <c r="AR11" s="131" t="s">
        <v>183</v>
      </c>
      <c r="AS11" s="131" t="s">
        <v>184</v>
      </c>
      <c r="AT11" s="131" t="s">
        <v>98</v>
      </c>
      <c r="AU11" s="180" t="s">
        <v>99</v>
      </c>
    </row>
    <row r="12" spans="1:47" s="126" customFormat="1" ht="72">
      <c r="B12" s="122">
        <v>1</v>
      </c>
      <c r="C12" s="123"/>
      <c r="D12" s="127" t="s">
        <v>225</v>
      </c>
      <c r="E12" s="127" t="s">
        <v>226</v>
      </c>
      <c r="F12" s="128" t="s">
        <v>234</v>
      </c>
      <c r="G12" s="159"/>
      <c r="H12" s="128" t="s">
        <v>65</v>
      </c>
      <c r="I12" s="128" t="s">
        <v>242</v>
      </c>
      <c r="J12" s="128"/>
      <c r="K12" s="160" t="s">
        <v>243</v>
      </c>
      <c r="L12" s="125" t="s">
        <v>244</v>
      </c>
      <c r="M12" s="161">
        <v>240746.552</v>
      </c>
      <c r="N12" s="162"/>
      <c r="O12" s="161">
        <v>300000</v>
      </c>
      <c r="P12" s="164"/>
      <c r="Q12" s="125" t="s">
        <v>245</v>
      </c>
      <c r="R12" s="165">
        <v>44553</v>
      </c>
      <c r="S12" s="125" t="s">
        <v>246</v>
      </c>
      <c r="T12" s="165">
        <v>46379</v>
      </c>
      <c r="U12" s="166" t="s">
        <v>247</v>
      </c>
      <c r="V12" s="168" t="s">
        <v>248</v>
      </c>
      <c r="W12" s="169" t="s">
        <v>248</v>
      </c>
      <c r="X12" s="172" t="s">
        <v>249</v>
      </c>
      <c r="Y12" s="171"/>
      <c r="Z12" s="167" t="s">
        <v>250</v>
      </c>
      <c r="AA12" s="174" t="s">
        <v>247</v>
      </c>
      <c r="AB12" s="174" t="s">
        <v>251</v>
      </c>
      <c r="AC12" s="174" t="s">
        <v>247</v>
      </c>
      <c r="AD12" s="175" t="s">
        <v>252</v>
      </c>
      <c r="AE12" s="170" t="s">
        <v>253</v>
      </c>
      <c r="AF12" s="170" t="s">
        <v>248</v>
      </c>
      <c r="AG12" s="177" t="s">
        <v>248</v>
      </c>
      <c r="AH12" s="174" t="s">
        <v>248</v>
      </c>
      <c r="AI12" s="174" t="s">
        <v>248</v>
      </c>
      <c r="AJ12" s="174" t="s">
        <v>248</v>
      </c>
      <c r="AK12" s="174" t="s">
        <v>248</v>
      </c>
      <c r="AL12" s="174" t="s">
        <v>254</v>
      </c>
      <c r="AM12" s="128" t="s">
        <v>255</v>
      </c>
      <c r="AN12" s="128"/>
      <c r="AO12" s="128" t="s">
        <v>263</v>
      </c>
      <c r="AP12" s="174" t="s">
        <v>265</v>
      </c>
      <c r="AQ12" s="174"/>
      <c r="AR12" s="124" t="s">
        <v>266</v>
      </c>
      <c r="AS12" s="124" t="s">
        <v>264</v>
      </c>
      <c r="AT12" s="175" t="s">
        <v>247</v>
      </c>
      <c r="AU12" s="179" t="s">
        <v>248</v>
      </c>
    </row>
    <row r="13" spans="1:47" s="126" customFormat="1" ht="72">
      <c r="B13" s="123">
        <v>2</v>
      </c>
      <c r="C13" s="123"/>
      <c r="D13" s="127" t="s">
        <v>225</v>
      </c>
      <c r="E13" s="127" t="s">
        <v>227</v>
      </c>
      <c r="F13" s="128" t="s">
        <v>235</v>
      </c>
      <c r="G13" s="159"/>
      <c r="H13" s="128" t="s">
        <v>65</v>
      </c>
      <c r="I13" s="128" t="s">
        <v>242</v>
      </c>
      <c r="J13" s="128"/>
      <c r="K13" s="160" t="s">
        <v>243</v>
      </c>
      <c r="L13" s="128" t="s">
        <v>244</v>
      </c>
      <c r="M13" s="161">
        <v>481493.11200000002</v>
      </c>
      <c r="N13" s="161"/>
      <c r="O13" s="161">
        <v>600000</v>
      </c>
      <c r="P13" s="161"/>
      <c r="Q13" s="128" t="s">
        <v>245</v>
      </c>
      <c r="R13" s="165">
        <v>44553</v>
      </c>
      <c r="S13" s="128" t="s">
        <v>246</v>
      </c>
      <c r="T13" s="165">
        <v>46379</v>
      </c>
      <c r="U13" s="167" t="s">
        <v>247</v>
      </c>
      <c r="V13" s="169" t="s">
        <v>248</v>
      </c>
      <c r="W13" s="169" t="s">
        <v>248</v>
      </c>
      <c r="X13" s="173" t="s">
        <v>249</v>
      </c>
      <c r="Y13" s="171"/>
      <c r="Z13" s="167" t="s">
        <v>250</v>
      </c>
      <c r="AA13" s="167" t="s">
        <v>247</v>
      </c>
      <c r="AB13" s="167" t="s">
        <v>251</v>
      </c>
      <c r="AC13" s="167" t="s">
        <v>247</v>
      </c>
      <c r="AD13" s="176" t="s">
        <v>252</v>
      </c>
      <c r="AE13" s="170" t="s">
        <v>253</v>
      </c>
      <c r="AF13" s="170" t="s">
        <v>248</v>
      </c>
      <c r="AG13" s="178" t="s">
        <v>248</v>
      </c>
      <c r="AH13" s="178" t="s">
        <v>248</v>
      </c>
      <c r="AI13" s="178" t="s">
        <v>248</v>
      </c>
      <c r="AJ13" s="178" t="s">
        <v>248</v>
      </c>
      <c r="AK13" s="178" t="s">
        <v>248</v>
      </c>
      <c r="AL13" s="178" t="s">
        <v>254</v>
      </c>
      <c r="AM13" s="128" t="s">
        <v>256</v>
      </c>
      <c r="AN13" s="128"/>
      <c r="AO13" s="128" t="s">
        <v>263</v>
      </c>
      <c r="AP13" s="167" t="s">
        <v>265</v>
      </c>
      <c r="AQ13" s="167"/>
      <c r="AR13" s="128" t="s">
        <v>266</v>
      </c>
      <c r="AS13" s="128" t="s">
        <v>264</v>
      </c>
      <c r="AT13" s="176" t="s">
        <v>247</v>
      </c>
      <c r="AU13" s="179" t="s">
        <v>248</v>
      </c>
    </row>
    <row r="14" spans="1:47" s="126" customFormat="1" ht="72">
      <c r="B14" s="123">
        <v>3</v>
      </c>
      <c r="C14" s="123"/>
      <c r="D14" s="127" t="s">
        <v>225</v>
      </c>
      <c r="E14" s="127" t="s">
        <v>228</v>
      </c>
      <c r="F14" s="128" t="s">
        <v>236</v>
      </c>
      <c r="G14" s="159"/>
      <c r="H14" s="128" t="s">
        <v>65</v>
      </c>
      <c r="I14" s="128" t="s">
        <v>242</v>
      </c>
      <c r="J14" s="128"/>
      <c r="K14" s="160" t="s">
        <v>243</v>
      </c>
      <c r="L14" s="128" t="s">
        <v>244</v>
      </c>
      <c r="M14" s="161">
        <v>301166.94400000002</v>
      </c>
      <c r="N14" s="161"/>
      <c r="O14" s="161">
        <v>375000</v>
      </c>
      <c r="P14" s="161"/>
      <c r="Q14" s="128" t="s">
        <v>245</v>
      </c>
      <c r="R14" s="165">
        <v>44551</v>
      </c>
      <c r="S14" s="128" t="s">
        <v>246</v>
      </c>
      <c r="T14" s="165">
        <v>46377</v>
      </c>
      <c r="U14" s="167" t="s">
        <v>247</v>
      </c>
      <c r="V14" s="169" t="s">
        <v>248</v>
      </c>
      <c r="W14" s="169" t="s">
        <v>248</v>
      </c>
      <c r="X14" s="173" t="s">
        <v>249</v>
      </c>
      <c r="Y14" s="170"/>
      <c r="Z14" s="167" t="s">
        <v>250</v>
      </c>
      <c r="AA14" s="167" t="s">
        <v>247</v>
      </c>
      <c r="AB14" s="167" t="s">
        <v>251</v>
      </c>
      <c r="AC14" s="167" t="s">
        <v>247</v>
      </c>
      <c r="AD14" s="176" t="s">
        <v>252</v>
      </c>
      <c r="AE14" s="170" t="s">
        <v>253</v>
      </c>
      <c r="AF14" s="170" t="s">
        <v>248</v>
      </c>
      <c r="AG14" s="178" t="s">
        <v>248</v>
      </c>
      <c r="AH14" s="178" t="s">
        <v>248</v>
      </c>
      <c r="AI14" s="178" t="s">
        <v>248</v>
      </c>
      <c r="AJ14" s="178" t="s">
        <v>248</v>
      </c>
      <c r="AK14" s="178" t="s">
        <v>248</v>
      </c>
      <c r="AL14" s="178" t="s">
        <v>254</v>
      </c>
      <c r="AM14" s="128" t="s">
        <v>257</v>
      </c>
      <c r="AN14" s="128"/>
      <c r="AO14" s="128" t="s">
        <v>263</v>
      </c>
      <c r="AP14" s="167" t="s">
        <v>265</v>
      </c>
      <c r="AQ14" s="167"/>
      <c r="AR14" s="128" t="s">
        <v>266</v>
      </c>
      <c r="AS14" s="128" t="s">
        <v>264</v>
      </c>
      <c r="AT14" s="176" t="s">
        <v>247</v>
      </c>
      <c r="AU14" s="179" t="s">
        <v>248</v>
      </c>
    </row>
    <row r="15" spans="1:47" s="126" customFormat="1" ht="72">
      <c r="B15" s="123">
        <v>4</v>
      </c>
      <c r="C15" s="123"/>
      <c r="D15" s="127" t="s">
        <v>225</v>
      </c>
      <c r="E15" s="127" t="s">
        <v>229</v>
      </c>
      <c r="F15" s="128" t="s">
        <v>237</v>
      </c>
      <c r="G15" s="159"/>
      <c r="H15" s="128" t="s">
        <v>65</v>
      </c>
      <c r="I15" s="128" t="s">
        <v>242</v>
      </c>
      <c r="J15" s="128"/>
      <c r="K15" s="160" t="s">
        <v>243</v>
      </c>
      <c r="L15" s="128" t="s">
        <v>244</v>
      </c>
      <c r="M15" s="161">
        <v>481867.11200000002</v>
      </c>
      <c r="N15" s="161"/>
      <c r="O15" s="161">
        <v>600000</v>
      </c>
      <c r="P15" s="161"/>
      <c r="Q15" s="128" t="s">
        <v>245</v>
      </c>
      <c r="R15" s="165">
        <v>44551</v>
      </c>
      <c r="S15" s="128" t="s">
        <v>246</v>
      </c>
      <c r="T15" s="165">
        <v>46377</v>
      </c>
      <c r="U15" s="167" t="s">
        <v>247</v>
      </c>
      <c r="V15" s="169" t="s">
        <v>248</v>
      </c>
      <c r="W15" s="169" t="s">
        <v>248</v>
      </c>
      <c r="X15" s="173" t="s">
        <v>249</v>
      </c>
      <c r="Y15" s="170"/>
      <c r="Z15" s="167" t="s">
        <v>250</v>
      </c>
      <c r="AA15" s="167" t="s">
        <v>247</v>
      </c>
      <c r="AB15" s="167" t="s">
        <v>251</v>
      </c>
      <c r="AC15" s="167" t="s">
        <v>247</v>
      </c>
      <c r="AD15" s="176" t="s">
        <v>252</v>
      </c>
      <c r="AE15" s="170" t="s">
        <v>253</v>
      </c>
      <c r="AF15" s="170" t="s">
        <v>248</v>
      </c>
      <c r="AG15" s="178" t="s">
        <v>248</v>
      </c>
      <c r="AH15" s="178" t="s">
        <v>248</v>
      </c>
      <c r="AI15" s="178" t="s">
        <v>248</v>
      </c>
      <c r="AJ15" s="178" t="s">
        <v>248</v>
      </c>
      <c r="AK15" s="178" t="s">
        <v>248</v>
      </c>
      <c r="AL15" s="167" t="s">
        <v>254</v>
      </c>
      <c r="AM15" s="128" t="s">
        <v>258</v>
      </c>
      <c r="AN15" s="128"/>
      <c r="AO15" s="128" t="s">
        <v>263</v>
      </c>
      <c r="AP15" s="167" t="s">
        <v>265</v>
      </c>
      <c r="AQ15" s="167"/>
      <c r="AR15" s="128" t="s">
        <v>266</v>
      </c>
      <c r="AS15" s="128" t="s">
        <v>264</v>
      </c>
      <c r="AT15" s="176" t="s">
        <v>247</v>
      </c>
      <c r="AU15" s="179" t="s">
        <v>248</v>
      </c>
    </row>
    <row r="16" spans="1:47" s="126" customFormat="1" ht="72">
      <c r="B16" s="123">
        <v>5</v>
      </c>
      <c r="C16" s="123"/>
      <c r="D16" s="127" t="s">
        <v>225</v>
      </c>
      <c r="E16" s="127" t="s">
        <v>230</v>
      </c>
      <c r="F16" s="128" t="s">
        <v>238</v>
      </c>
      <c r="G16" s="159"/>
      <c r="H16" s="128" t="s">
        <v>65</v>
      </c>
      <c r="I16" s="128" t="s">
        <v>242</v>
      </c>
      <c r="J16" s="128"/>
      <c r="K16" s="160" t="s">
        <v>243</v>
      </c>
      <c r="L16" s="128" t="s">
        <v>244</v>
      </c>
      <c r="M16" s="161">
        <v>669259.88</v>
      </c>
      <c r="N16" s="161"/>
      <c r="O16" s="161">
        <v>833333.33</v>
      </c>
      <c r="P16" s="161"/>
      <c r="Q16" s="128" t="s">
        <v>245</v>
      </c>
      <c r="R16" s="165">
        <v>44551</v>
      </c>
      <c r="S16" s="128" t="s">
        <v>246</v>
      </c>
      <c r="T16" s="165">
        <v>46377</v>
      </c>
      <c r="U16" s="167" t="s">
        <v>247</v>
      </c>
      <c r="V16" s="169" t="s">
        <v>248</v>
      </c>
      <c r="W16" s="169" t="s">
        <v>248</v>
      </c>
      <c r="X16" s="173" t="s">
        <v>249</v>
      </c>
      <c r="Y16" s="170"/>
      <c r="Z16" s="167" t="s">
        <v>250</v>
      </c>
      <c r="AA16" s="167" t="s">
        <v>247</v>
      </c>
      <c r="AB16" s="167" t="s">
        <v>251</v>
      </c>
      <c r="AC16" s="167" t="s">
        <v>247</v>
      </c>
      <c r="AD16" s="176" t="s">
        <v>252</v>
      </c>
      <c r="AE16" s="170" t="s">
        <v>253</v>
      </c>
      <c r="AF16" s="170" t="s">
        <v>248</v>
      </c>
      <c r="AG16" s="178" t="s">
        <v>248</v>
      </c>
      <c r="AH16" s="178" t="s">
        <v>248</v>
      </c>
      <c r="AI16" s="178" t="s">
        <v>248</v>
      </c>
      <c r="AJ16" s="178" t="s">
        <v>248</v>
      </c>
      <c r="AK16" s="178" t="s">
        <v>248</v>
      </c>
      <c r="AL16" s="167" t="s">
        <v>254</v>
      </c>
      <c r="AM16" s="128" t="s">
        <v>259</v>
      </c>
      <c r="AN16" s="128"/>
      <c r="AO16" s="128" t="s">
        <v>263</v>
      </c>
      <c r="AP16" s="167" t="s">
        <v>265</v>
      </c>
      <c r="AQ16" s="167"/>
      <c r="AR16" s="128" t="s">
        <v>266</v>
      </c>
      <c r="AS16" s="128" t="s">
        <v>264</v>
      </c>
      <c r="AT16" s="176" t="s">
        <v>247</v>
      </c>
      <c r="AU16" s="179" t="s">
        <v>248</v>
      </c>
    </row>
    <row r="17" spans="2:47" s="126" customFormat="1" ht="72">
      <c r="B17" s="123">
        <v>6</v>
      </c>
      <c r="C17" s="123"/>
      <c r="D17" s="127" t="s">
        <v>225</v>
      </c>
      <c r="E17" s="127" t="s">
        <v>231</v>
      </c>
      <c r="F17" s="128" t="s">
        <v>239</v>
      </c>
      <c r="G17" s="159"/>
      <c r="H17" s="128" t="s">
        <v>65</v>
      </c>
      <c r="I17" s="128" t="s">
        <v>242</v>
      </c>
      <c r="J17" s="128"/>
      <c r="K17" s="160" t="s">
        <v>243</v>
      </c>
      <c r="L17" s="128" t="s">
        <v>244</v>
      </c>
      <c r="M17" s="161">
        <v>668992.17599999998</v>
      </c>
      <c r="N17" s="161"/>
      <c r="O17" s="161">
        <v>833000</v>
      </c>
      <c r="P17" s="161"/>
      <c r="Q17" s="128" t="s">
        <v>245</v>
      </c>
      <c r="R17" s="165">
        <v>44551</v>
      </c>
      <c r="S17" s="128" t="s">
        <v>246</v>
      </c>
      <c r="T17" s="165">
        <v>46377</v>
      </c>
      <c r="U17" s="167" t="s">
        <v>247</v>
      </c>
      <c r="V17" s="169" t="s">
        <v>248</v>
      </c>
      <c r="W17" s="169" t="s">
        <v>248</v>
      </c>
      <c r="X17" s="173" t="s">
        <v>249</v>
      </c>
      <c r="Y17" s="170"/>
      <c r="Z17" s="167" t="s">
        <v>250</v>
      </c>
      <c r="AA17" s="167" t="s">
        <v>247</v>
      </c>
      <c r="AB17" s="167" t="s">
        <v>251</v>
      </c>
      <c r="AC17" s="167" t="s">
        <v>247</v>
      </c>
      <c r="AD17" s="176" t="s">
        <v>252</v>
      </c>
      <c r="AE17" s="170" t="s">
        <v>253</v>
      </c>
      <c r="AF17" s="170" t="s">
        <v>248</v>
      </c>
      <c r="AG17" s="178" t="s">
        <v>248</v>
      </c>
      <c r="AH17" s="178" t="s">
        <v>248</v>
      </c>
      <c r="AI17" s="178" t="s">
        <v>248</v>
      </c>
      <c r="AJ17" s="178" t="s">
        <v>248</v>
      </c>
      <c r="AK17" s="178" t="s">
        <v>248</v>
      </c>
      <c r="AL17" s="167" t="s">
        <v>254</v>
      </c>
      <c r="AM17" s="128" t="s">
        <v>260</v>
      </c>
      <c r="AN17" s="128"/>
      <c r="AO17" s="128" t="s">
        <v>263</v>
      </c>
      <c r="AP17" s="167" t="s">
        <v>265</v>
      </c>
      <c r="AQ17" s="167"/>
      <c r="AR17" s="128" t="s">
        <v>266</v>
      </c>
      <c r="AS17" s="128" t="s">
        <v>264</v>
      </c>
      <c r="AT17" s="176" t="s">
        <v>247</v>
      </c>
      <c r="AU17" s="179" t="s">
        <v>248</v>
      </c>
    </row>
    <row r="18" spans="2:47" s="126" customFormat="1" ht="72">
      <c r="B18" s="123">
        <v>7</v>
      </c>
      <c r="C18" s="123"/>
      <c r="D18" s="127" t="s">
        <v>225</v>
      </c>
      <c r="E18" s="127" t="s">
        <v>232</v>
      </c>
      <c r="F18" s="128" t="s">
        <v>240</v>
      </c>
      <c r="G18" s="159"/>
      <c r="H18" s="128" t="s">
        <v>65</v>
      </c>
      <c r="I18" s="128" t="s">
        <v>242</v>
      </c>
      <c r="J18" s="128"/>
      <c r="K18" s="160" t="s">
        <v>243</v>
      </c>
      <c r="L18" s="128" t="s">
        <v>244</v>
      </c>
      <c r="M18" s="161">
        <v>501750.07999999996</v>
      </c>
      <c r="N18" s="161"/>
      <c r="O18" s="161">
        <v>625000</v>
      </c>
      <c r="P18" s="161"/>
      <c r="Q18" s="128" t="s">
        <v>245</v>
      </c>
      <c r="R18" s="165">
        <v>44552</v>
      </c>
      <c r="S18" s="128" t="s">
        <v>246</v>
      </c>
      <c r="T18" s="165">
        <v>46378</v>
      </c>
      <c r="U18" s="167" t="s">
        <v>247</v>
      </c>
      <c r="V18" s="169" t="s">
        <v>248</v>
      </c>
      <c r="W18" s="169" t="s">
        <v>248</v>
      </c>
      <c r="X18" s="173" t="s">
        <v>249</v>
      </c>
      <c r="Y18" s="170"/>
      <c r="Z18" s="167" t="s">
        <v>250</v>
      </c>
      <c r="AA18" s="167" t="s">
        <v>247</v>
      </c>
      <c r="AB18" s="167" t="s">
        <v>251</v>
      </c>
      <c r="AC18" s="167" t="s">
        <v>247</v>
      </c>
      <c r="AD18" s="176" t="s">
        <v>252</v>
      </c>
      <c r="AE18" s="170" t="s">
        <v>253</v>
      </c>
      <c r="AF18" s="170" t="s">
        <v>248</v>
      </c>
      <c r="AG18" s="178" t="s">
        <v>248</v>
      </c>
      <c r="AH18" s="178" t="s">
        <v>248</v>
      </c>
      <c r="AI18" s="178" t="s">
        <v>248</v>
      </c>
      <c r="AJ18" s="178" t="s">
        <v>248</v>
      </c>
      <c r="AK18" s="178" t="s">
        <v>248</v>
      </c>
      <c r="AL18" s="167" t="s">
        <v>254</v>
      </c>
      <c r="AM18" s="128" t="s">
        <v>261</v>
      </c>
      <c r="AN18" s="128"/>
      <c r="AO18" s="128" t="s">
        <v>263</v>
      </c>
      <c r="AP18" s="167" t="s">
        <v>265</v>
      </c>
      <c r="AQ18" s="167"/>
      <c r="AR18" s="128" t="s">
        <v>266</v>
      </c>
      <c r="AS18" s="128" t="s">
        <v>264</v>
      </c>
      <c r="AT18" s="176" t="s">
        <v>247</v>
      </c>
      <c r="AU18" s="179" t="s">
        <v>248</v>
      </c>
    </row>
    <row r="19" spans="2:47" s="126" customFormat="1" ht="72">
      <c r="B19" s="123">
        <v>8</v>
      </c>
      <c r="C19" s="123"/>
      <c r="D19" s="127" t="s">
        <v>225</v>
      </c>
      <c r="E19" s="127" t="s">
        <v>233</v>
      </c>
      <c r="F19" s="128" t="s">
        <v>241</v>
      </c>
      <c r="G19" s="159"/>
      <c r="H19" s="128" t="s">
        <v>65</v>
      </c>
      <c r="I19" s="128" t="s">
        <v>242</v>
      </c>
      <c r="J19" s="128"/>
      <c r="K19" s="160" t="s">
        <v>243</v>
      </c>
      <c r="L19" s="128" t="s">
        <v>244</v>
      </c>
      <c r="M19" s="161">
        <v>669007.92800000007</v>
      </c>
      <c r="N19" s="161"/>
      <c r="O19" s="161">
        <v>833666.67</v>
      </c>
      <c r="P19" s="161"/>
      <c r="Q19" s="128" t="s">
        <v>245</v>
      </c>
      <c r="R19" s="165">
        <v>44553</v>
      </c>
      <c r="S19" s="128" t="s">
        <v>246</v>
      </c>
      <c r="T19" s="165">
        <v>46379</v>
      </c>
      <c r="U19" s="167" t="s">
        <v>247</v>
      </c>
      <c r="V19" s="169" t="s">
        <v>248</v>
      </c>
      <c r="W19" s="169" t="s">
        <v>248</v>
      </c>
      <c r="X19" s="173" t="s">
        <v>249</v>
      </c>
      <c r="Y19" s="170"/>
      <c r="Z19" s="167" t="s">
        <v>250</v>
      </c>
      <c r="AA19" s="167" t="s">
        <v>247</v>
      </c>
      <c r="AB19" s="167" t="s">
        <v>251</v>
      </c>
      <c r="AC19" s="167" t="s">
        <v>247</v>
      </c>
      <c r="AD19" s="176" t="s">
        <v>252</v>
      </c>
      <c r="AE19" s="170" t="s">
        <v>253</v>
      </c>
      <c r="AF19" s="170" t="s">
        <v>248</v>
      </c>
      <c r="AG19" s="178" t="s">
        <v>248</v>
      </c>
      <c r="AH19" s="178" t="s">
        <v>248</v>
      </c>
      <c r="AI19" s="178" t="s">
        <v>248</v>
      </c>
      <c r="AJ19" s="178" t="s">
        <v>248</v>
      </c>
      <c r="AK19" s="178" t="s">
        <v>248</v>
      </c>
      <c r="AL19" s="167" t="s">
        <v>254</v>
      </c>
      <c r="AM19" s="128" t="s">
        <v>262</v>
      </c>
      <c r="AN19" s="128"/>
      <c r="AO19" s="128" t="s">
        <v>263</v>
      </c>
      <c r="AP19" s="167" t="s">
        <v>265</v>
      </c>
      <c r="AQ19" s="167"/>
      <c r="AR19" s="128" t="s">
        <v>266</v>
      </c>
      <c r="AS19" s="128" t="s">
        <v>264</v>
      </c>
      <c r="AT19" s="176" t="s">
        <v>247</v>
      </c>
      <c r="AU19" s="179" t="s">
        <v>248</v>
      </c>
    </row>
    <row r="20" spans="2:47">
      <c r="M20" s="163"/>
    </row>
  </sheetData>
  <mergeCells count="9">
    <mergeCell ref="B6:S6"/>
    <mergeCell ref="B10:C10"/>
    <mergeCell ref="D10:F10"/>
    <mergeCell ref="X10:AU10"/>
    <mergeCell ref="H10:J10"/>
    <mergeCell ref="K10:M10"/>
    <mergeCell ref="N10:P10"/>
    <mergeCell ref="Q10:S10"/>
    <mergeCell ref="T10:V10"/>
  </mergeCells>
  <dataValidations count="13">
    <dataValidation type="list" allowBlank="1" showInputMessage="1" showErrorMessage="1" sqref="AR12:AR19">
      <formula1>"Contratual"</formula1>
    </dataValidation>
    <dataValidation type="list" allowBlank="1" showInputMessage="1" showErrorMessage="1" sqref="AP12:AQ12">
      <formula1>"Permanente,Temporária,NA"</formula1>
    </dataValidation>
    <dataValidation type="list" allowBlank="1" showInputMessage="1" showErrorMessage="1" sqref="AE12 AE14 AE16 AE18">
      <formula1>"Conversível,Não conversível"</formula1>
    </dataValidation>
    <dataValidation type="list" allowBlank="1" showInputMessage="1" showErrorMessage="1" sqref="AD12">
      <formula1>"Cumulativo,Não cumulativo"</formula1>
    </dataValidation>
    <dataValidation type="list" allowBlank="1" showInputMessage="1" showErrorMessage="1" sqref="AB12">
      <formula1>"Completa Discricionariedade,Discricionariedade Parcial,Mandatório"</formula1>
    </dataValidation>
    <dataValidation type="list" allowBlank="1" showInputMessage="1" showErrorMessage="1" sqref="X12:Y12">
      <formula1>"Fixo,Variável,Fixo e depois variável,Variável e depois fixo"</formula1>
    </dataValidation>
    <dataValidation type="list" allowBlank="1" showInputMessage="1" showErrorMessage="1" sqref="U12 AA12 AC12 AL12 AT12 AL14 AL16 AL18">
      <formula1>"Sim,Não"</formula1>
    </dataValidation>
    <dataValidation type="list" allowBlank="1" showInputMessage="1" showErrorMessage="1" sqref="S12">
      <formula1>"Perpétuo,Com vencimento"</formula1>
    </dataValidation>
    <dataValidation type="list" allowBlank="1" showInputMessage="1" showErrorMessage="1" sqref="Q12">
      <formula1>"Ação,Passivo – custo amortizado,Passivo – valor justo,Participação de não controladores em subsidiária"</formula1>
    </dataValidation>
    <dataValidation type="list" allowBlank="1" showInputMessage="1" showErrorMessage="1" sqref="L12">
      <formula1>"Ação,Letra financeira,Outro"</formula1>
    </dataValidation>
    <dataValidation type="list" allowBlank="1" showInputMessage="1" showErrorMessage="1" sqref="K12:K19">
      <formula1>"Instituição individual,Conglomerado"</formula1>
    </dataValidation>
    <dataValidation type="list" allowBlank="1" showInputMessage="1" showErrorMessage="1" sqref="I12:J19">
      <formula1>"Capital Principal,Capital Complementar,Nível II,Não elegível"</formula1>
    </dataValidation>
    <dataValidation type="list" allowBlank="1" showInputMessage="1" showErrorMessage="1" sqref="H12:H19">
      <formula1>"Capital Principal,Capital Complementar,Nível II"</formula1>
    </dataValidation>
  </dataValidations>
  <hyperlinks>
    <hyperlink ref="AU7" location="Índice!A1" display="Índice"/>
  </hyperlinks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8">
    <tabColor rgb="FF2D335F"/>
  </sheetPr>
  <dimension ref="A1:F100"/>
  <sheetViews>
    <sheetView showGridLines="0" zoomScale="80" zoomScaleNormal="80" workbookViewId="0">
      <selection activeCell="E29" sqref="E29"/>
    </sheetView>
  </sheetViews>
  <sheetFormatPr defaultColWidth="9.140625" defaultRowHeight="15"/>
  <cols>
    <col min="1" max="1" width="3.140625" style="29" customWidth="1"/>
    <col min="2" max="2" width="10.42578125" style="117" customWidth="1"/>
    <col min="3" max="3" width="110.5703125" style="17" customWidth="1"/>
    <col min="4" max="4" width="19.140625" style="201" bestFit="1" customWidth="1"/>
    <col min="5" max="5" width="29" style="16" bestFit="1" customWidth="1"/>
    <col min="6" max="6" width="3.140625" style="10" customWidth="1"/>
    <col min="7" max="16384" width="9.140625" style="10"/>
  </cols>
  <sheetData>
    <row r="1" spans="1:5" ht="11.25" customHeight="1">
      <c r="B1" s="111"/>
      <c r="C1" s="11"/>
      <c r="D1" s="181"/>
      <c r="E1" s="11"/>
    </row>
    <row r="2" spans="1:5" ht="11.25" customHeight="1">
      <c r="B2" s="111"/>
      <c r="C2" s="11"/>
      <c r="D2" s="181"/>
      <c r="E2" s="11"/>
    </row>
    <row r="3" spans="1:5" ht="11.25" customHeight="1">
      <c r="B3" s="111"/>
      <c r="C3" s="11"/>
      <c r="D3" s="181"/>
      <c r="E3" s="11"/>
    </row>
    <row r="4" spans="1:5" s="68" customFormat="1" ht="11.25" customHeight="1">
      <c r="A4" s="76"/>
      <c r="B4" s="112"/>
      <c r="C4" s="77"/>
      <c r="D4" s="182"/>
      <c r="E4" s="69"/>
    </row>
    <row r="5" spans="1:5" s="68" customFormat="1" ht="11.25" customHeight="1">
      <c r="A5" s="76"/>
      <c r="B5" s="112"/>
      <c r="C5" s="77"/>
      <c r="D5" s="183"/>
      <c r="E5" s="69"/>
    </row>
    <row r="6" spans="1:5" s="12" customFormat="1" ht="3.95" customHeight="1">
      <c r="A6" s="29"/>
      <c r="B6" s="146"/>
      <c r="C6" s="147"/>
      <c r="D6" s="184"/>
      <c r="E6" s="148"/>
    </row>
    <row r="7" spans="1:5" s="12" customFormat="1" ht="20.25" customHeight="1">
      <c r="A7" s="30"/>
      <c r="B7" s="144" t="s">
        <v>133</v>
      </c>
      <c r="C7" s="145"/>
      <c r="D7" s="185"/>
      <c r="E7" s="28" t="s">
        <v>131</v>
      </c>
    </row>
    <row r="8" spans="1:5" s="13" customFormat="1" ht="20.25" customHeight="1">
      <c r="A8" s="51"/>
      <c r="B8" s="152" t="s">
        <v>222</v>
      </c>
      <c r="C8" s="25"/>
      <c r="D8" s="186" t="s">
        <v>2</v>
      </c>
      <c r="E8" s="52" t="s">
        <v>4</v>
      </c>
    </row>
    <row r="9" spans="1:5" s="56" customFormat="1" ht="38.25">
      <c r="A9" s="53"/>
      <c r="B9" s="151" t="s">
        <v>6</v>
      </c>
      <c r="C9" s="149" t="s">
        <v>7</v>
      </c>
      <c r="D9" s="155" t="s">
        <v>8</v>
      </c>
      <c r="E9" s="149" t="s">
        <v>9</v>
      </c>
    </row>
    <row r="10" spans="1:5" s="57" customFormat="1" ht="15" customHeight="1">
      <c r="A10" s="31"/>
      <c r="B10" s="113">
        <v>1</v>
      </c>
      <c r="C10" s="84" t="s">
        <v>10</v>
      </c>
      <c r="D10" s="187">
        <f>11000000/1000</f>
        <v>11000</v>
      </c>
      <c r="E10" s="85" t="s">
        <v>17</v>
      </c>
    </row>
    <row r="11" spans="1:5" s="57" customFormat="1" ht="15" customHeight="1">
      <c r="A11" s="31"/>
      <c r="B11" s="114">
        <v>2</v>
      </c>
      <c r="C11" s="86" t="s">
        <v>11</v>
      </c>
      <c r="D11" s="188">
        <f>(401475+5721018.77)/1000</f>
        <v>6122.4937699999991</v>
      </c>
      <c r="E11" s="87" t="s">
        <v>15</v>
      </c>
    </row>
    <row r="12" spans="1:5" s="57" customFormat="1" ht="15" customHeight="1">
      <c r="A12" s="31"/>
      <c r="B12" s="114">
        <v>3</v>
      </c>
      <c r="C12" s="86" t="s">
        <v>12</v>
      </c>
      <c r="D12" s="188">
        <v>0</v>
      </c>
      <c r="E12" s="88" t="s">
        <v>134</v>
      </c>
    </row>
    <row r="13" spans="1:5" s="57" customFormat="1" ht="18.75" customHeight="1">
      <c r="A13" s="31"/>
      <c r="B13" s="114">
        <v>5</v>
      </c>
      <c r="C13" s="86" t="s">
        <v>135</v>
      </c>
      <c r="D13" s="188">
        <f>(4500000+13896922.49)/1000</f>
        <v>18396.922490000001</v>
      </c>
      <c r="E13" s="88"/>
    </row>
    <row r="14" spans="1:5" s="58" customFormat="1" ht="15" customHeight="1">
      <c r="A14" s="31"/>
      <c r="B14" s="114">
        <v>6</v>
      </c>
      <c r="C14" s="79" t="s">
        <v>202</v>
      </c>
      <c r="D14" s="189">
        <f>SUM(D10:D13)</f>
        <v>35519.416259999998</v>
      </c>
      <c r="E14" s="87"/>
    </row>
    <row r="15" spans="1:5" s="81" customFormat="1" ht="38.25">
      <c r="A15" s="80"/>
      <c r="B15" s="151" t="s">
        <v>6</v>
      </c>
      <c r="C15" s="149" t="s">
        <v>13</v>
      </c>
      <c r="D15" s="155" t="s">
        <v>8</v>
      </c>
      <c r="E15" s="149" t="s">
        <v>9</v>
      </c>
    </row>
    <row r="16" spans="1:5" s="57" customFormat="1" ht="15" customHeight="1">
      <c r="A16" s="1"/>
      <c r="B16" s="113">
        <v>7</v>
      </c>
      <c r="C16" s="89" t="s">
        <v>203</v>
      </c>
      <c r="D16" s="187">
        <v>0</v>
      </c>
      <c r="E16" s="90"/>
    </row>
    <row r="17" spans="1:5" s="57" customFormat="1" ht="15" customHeight="1">
      <c r="A17" s="31"/>
      <c r="B17" s="114">
        <v>8</v>
      </c>
      <c r="C17" s="91" t="s">
        <v>14</v>
      </c>
      <c r="D17" s="188">
        <v>0</v>
      </c>
      <c r="E17" s="87"/>
    </row>
    <row r="18" spans="1:5" s="57" customFormat="1" ht="15" customHeight="1">
      <c r="A18" s="31"/>
      <c r="B18" s="114">
        <v>9</v>
      </c>
      <c r="C18" s="91" t="s">
        <v>16</v>
      </c>
      <c r="D18" s="188">
        <f>295388.77/1000</f>
        <v>295.38877000000002</v>
      </c>
      <c r="E18" s="87"/>
    </row>
    <row r="19" spans="1:5" s="57" customFormat="1" ht="22.5">
      <c r="A19" s="31"/>
      <c r="B19" s="114">
        <v>10</v>
      </c>
      <c r="C19" s="91" t="s">
        <v>18</v>
      </c>
      <c r="D19" s="188">
        <f>2116016.34/1000</f>
        <v>2116.0163399999997</v>
      </c>
      <c r="E19" s="87" t="s">
        <v>42</v>
      </c>
    </row>
    <row r="20" spans="1:5" s="57" customFormat="1" ht="22.5">
      <c r="A20" s="31"/>
      <c r="B20" s="114">
        <v>11</v>
      </c>
      <c r="C20" s="91" t="s">
        <v>136</v>
      </c>
      <c r="D20" s="188">
        <v>0</v>
      </c>
      <c r="E20" s="87"/>
    </row>
    <row r="21" spans="1:5" s="57" customFormat="1" ht="15" customHeight="1">
      <c r="A21" s="31"/>
      <c r="B21" s="114">
        <v>15</v>
      </c>
      <c r="C21" s="91" t="s">
        <v>19</v>
      </c>
      <c r="D21" s="188">
        <v>0</v>
      </c>
      <c r="E21" s="88"/>
    </row>
    <row r="22" spans="1:5" s="57" customFormat="1" ht="22.5">
      <c r="A22" s="31"/>
      <c r="B22" s="114">
        <v>16</v>
      </c>
      <c r="C22" s="91" t="s">
        <v>137</v>
      </c>
      <c r="D22" s="188">
        <v>0</v>
      </c>
      <c r="E22" s="88"/>
    </row>
    <row r="23" spans="1:5" s="57" customFormat="1" ht="18.75" customHeight="1">
      <c r="A23" s="31"/>
      <c r="B23" s="114">
        <v>17</v>
      </c>
      <c r="C23" s="91" t="s">
        <v>138</v>
      </c>
      <c r="D23" s="188">
        <v>0</v>
      </c>
      <c r="E23" s="88"/>
    </row>
    <row r="24" spans="1:5" s="57" customFormat="1" ht="33.75">
      <c r="A24" s="31"/>
      <c r="B24" s="114">
        <v>18</v>
      </c>
      <c r="C24" s="91" t="s">
        <v>139</v>
      </c>
      <c r="D24" s="188">
        <v>0</v>
      </c>
      <c r="E24" s="88"/>
    </row>
    <row r="25" spans="1:5" s="57" customFormat="1" ht="48.75" customHeight="1">
      <c r="A25" s="31"/>
      <c r="B25" s="114">
        <v>19</v>
      </c>
      <c r="C25" s="86" t="s">
        <v>140</v>
      </c>
      <c r="D25" s="188">
        <v>0</v>
      </c>
      <c r="E25" s="87"/>
    </row>
    <row r="26" spans="1:5" s="59" customFormat="1" ht="27.75" customHeight="1">
      <c r="A26" s="31"/>
      <c r="B26" s="114">
        <v>21</v>
      </c>
      <c r="C26" s="86" t="s">
        <v>141</v>
      </c>
      <c r="D26" s="188"/>
      <c r="E26" s="88"/>
    </row>
    <row r="27" spans="1:5" s="57" customFormat="1" ht="15" customHeight="1">
      <c r="A27" s="31"/>
      <c r="B27" s="114">
        <v>22</v>
      </c>
      <c r="C27" s="86" t="s">
        <v>142</v>
      </c>
      <c r="D27" s="188">
        <v>0</v>
      </c>
      <c r="E27" s="87"/>
    </row>
    <row r="28" spans="1:5" s="57" customFormat="1" ht="39.75" customHeight="1">
      <c r="A28" s="31"/>
      <c r="B28" s="114">
        <v>23</v>
      </c>
      <c r="C28" s="92" t="s">
        <v>143</v>
      </c>
      <c r="D28" s="188">
        <v>0</v>
      </c>
      <c r="E28" s="87"/>
    </row>
    <row r="29" spans="1:5" s="57" customFormat="1" ht="23.25" customHeight="1">
      <c r="A29" s="31"/>
      <c r="B29" s="114">
        <v>25</v>
      </c>
      <c r="C29" s="92" t="s">
        <v>20</v>
      </c>
      <c r="D29" s="188">
        <v>0</v>
      </c>
      <c r="E29" s="88"/>
    </row>
    <row r="30" spans="1:5" s="57" customFormat="1" ht="15" customHeight="1">
      <c r="A30" s="31"/>
      <c r="B30" s="114">
        <v>26</v>
      </c>
      <c r="C30" s="86" t="s">
        <v>21</v>
      </c>
      <c r="D30" s="188">
        <v>0</v>
      </c>
      <c r="E30" s="88"/>
    </row>
    <row r="31" spans="1:5" s="57" customFormat="1" ht="15" customHeight="1">
      <c r="A31" s="31"/>
      <c r="B31" s="114" t="s">
        <v>22</v>
      </c>
      <c r="C31" s="92" t="s">
        <v>23</v>
      </c>
      <c r="D31" s="188">
        <v>0</v>
      </c>
      <c r="E31" s="88"/>
    </row>
    <row r="32" spans="1:5" s="57" customFormat="1" ht="27" customHeight="1">
      <c r="A32" s="31"/>
      <c r="B32" s="114" t="s">
        <v>24</v>
      </c>
      <c r="C32" s="92" t="s">
        <v>144</v>
      </c>
      <c r="D32" s="188">
        <v>0</v>
      </c>
      <c r="E32" s="88"/>
    </row>
    <row r="33" spans="1:5" s="57" customFormat="1" ht="15" customHeight="1">
      <c r="A33" s="31"/>
      <c r="B33" s="114" t="s">
        <v>25</v>
      </c>
      <c r="C33" s="92" t="s">
        <v>26</v>
      </c>
      <c r="D33" s="188">
        <v>0</v>
      </c>
      <c r="E33" s="88"/>
    </row>
    <row r="34" spans="1:5" s="57" customFormat="1" ht="15" customHeight="1">
      <c r="A34" s="31"/>
      <c r="B34" s="114" t="s">
        <v>27</v>
      </c>
      <c r="C34" s="92" t="s">
        <v>145</v>
      </c>
      <c r="D34" s="188">
        <v>0</v>
      </c>
      <c r="E34" s="88"/>
    </row>
    <row r="35" spans="1:5" s="57" customFormat="1" ht="15" customHeight="1">
      <c r="A35" s="31"/>
      <c r="B35" s="114" t="s">
        <v>28</v>
      </c>
      <c r="C35" s="92" t="s">
        <v>29</v>
      </c>
      <c r="D35" s="188">
        <v>0</v>
      </c>
      <c r="E35" s="88"/>
    </row>
    <row r="36" spans="1:5" s="57" customFormat="1" ht="15" customHeight="1">
      <c r="A36" s="31"/>
      <c r="B36" s="114" t="s">
        <v>30</v>
      </c>
      <c r="C36" s="92" t="s">
        <v>31</v>
      </c>
      <c r="D36" s="188">
        <v>0</v>
      </c>
      <c r="E36" s="88"/>
    </row>
    <row r="37" spans="1:5" s="57" customFormat="1" ht="15" customHeight="1">
      <c r="A37" s="31"/>
      <c r="B37" s="114" t="s">
        <v>32</v>
      </c>
      <c r="C37" s="92" t="s">
        <v>33</v>
      </c>
      <c r="D37" s="188">
        <v>0</v>
      </c>
      <c r="E37" s="88"/>
    </row>
    <row r="38" spans="1:5" s="57" customFormat="1" ht="15" customHeight="1">
      <c r="A38" s="31"/>
      <c r="B38" s="114" t="s">
        <v>34</v>
      </c>
      <c r="C38" s="92" t="s">
        <v>146</v>
      </c>
      <c r="D38" s="188">
        <v>0</v>
      </c>
      <c r="E38" s="88"/>
    </row>
    <row r="39" spans="1:5" s="57" customFormat="1" ht="21.75" customHeight="1">
      <c r="A39" s="31"/>
      <c r="B39" s="114" t="s">
        <v>35</v>
      </c>
      <c r="C39" s="92" t="s">
        <v>36</v>
      </c>
      <c r="D39" s="188">
        <v>0</v>
      </c>
      <c r="E39" s="88"/>
    </row>
    <row r="40" spans="1:5" s="57" customFormat="1" ht="22.5">
      <c r="A40" s="31"/>
      <c r="B40" s="114">
        <v>27</v>
      </c>
      <c r="C40" s="86" t="s">
        <v>147</v>
      </c>
      <c r="D40" s="188">
        <v>0</v>
      </c>
      <c r="E40" s="88"/>
    </row>
    <row r="41" spans="1:5" s="57" customFormat="1" ht="15" customHeight="1">
      <c r="A41" s="31"/>
      <c r="B41" s="114">
        <v>28</v>
      </c>
      <c r="C41" s="79" t="s">
        <v>37</v>
      </c>
      <c r="D41" s="189">
        <f>SUM(D16:D40)</f>
        <v>2411.4051099999997</v>
      </c>
      <c r="E41" s="93"/>
    </row>
    <row r="42" spans="1:5" s="57" customFormat="1" ht="15" customHeight="1">
      <c r="A42" s="31"/>
      <c r="B42" s="114">
        <v>29</v>
      </c>
      <c r="C42" s="79" t="s">
        <v>0</v>
      </c>
      <c r="D42" s="189">
        <f>D14-D41</f>
        <v>33108.011149999998</v>
      </c>
      <c r="E42" s="93"/>
    </row>
    <row r="43" spans="1:5" s="81" customFormat="1" ht="25.5">
      <c r="A43" s="82"/>
      <c r="B43" s="151" t="s">
        <v>6</v>
      </c>
      <c r="C43" s="149" t="s">
        <v>38</v>
      </c>
      <c r="D43" s="155" t="s">
        <v>8</v>
      </c>
      <c r="E43" s="149"/>
    </row>
    <row r="44" spans="1:5" s="59" customFormat="1" ht="15" customHeight="1">
      <c r="A44" s="31"/>
      <c r="B44" s="113">
        <v>30</v>
      </c>
      <c r="C44" s="84" t="s">
        <v>39</v>
      </c>
      <c r="D44" s="187">
        <v>0</v>
      </c>
      <c r="E44" s="94"/>
    </row>
    <row r="45" spans="1:5" s="59" customFormat="1" ht="15" customHeight="1">
      <c r="A45" s="31"/>
      <c r="B45" s="114">
        <v>31</v>
      </c>
      <c r="C45" s="92" t="s">
        <v>40</v>
      </c>
      <c r="D45" s="188">
        <v>0</v>
      </c>
      <c r="E45" s="95"/>
    </row>
    <row r="46" spans="1:5" s="59" customFormat="1" ht="15" customHeight="1">
      <c r="A46" s="31"/>
      <c r="B46" s="114">
        <v>32</v>
      </c>
      <c r="C46" s="92" t="s">
        <v>41</v>
      </c>
      <c r="D46" s="188">
        <v>0</v>
      </c>
      <c r="E46" s="96"/>
    </row>
    <row r="47" spans="1:5" s="59" customFormat="1" ht="15" customHeight="1">
      <c r="A47" s="31"/>
      <c r="B47" s="114">
        <v>33</v>
      </c>
      <c r="C47" s="97" t="s">
        <v>43</v>
      </c>
      <c r="D47" s="188">
        <v>0</v>
      </c>
      <c r="E47" s="95"/>
    </row>
    <row r="48" spans="1:5" s="59" customFormat="1" ht="15" customHeight="1">
      <c r="A48" s="31"/>
      <c r="B48" s="114">
        <v>34</v>
      </c>
      <c r="C48" s="86" t="s">
        <v>148</v>
      </c>
      <c r="D48" s="188">
        <v>0</v>
      </c>
      <c r="E48" s="95"/>
    </row>
    <row r="49" spans="1:5" s="59" customFormat="1" ht="15" customHeight="1">
      <c r="A49" s="31"/>
      <c r="B49" s="114">
        <v>35</v>
      </c>
      <c r="C49" s="98" t="s">
        <v>57</v>
      </c>
      <c r="D49" s="188">
        <v>0</v>
      </c>
      <c r="E49" s="95"/>
    </row>
    <row r="50" spans="1:5" s="59" customFormat="1" ht="15" customHeight="1">
      <c r="A50" s="31"/>
      <c r="B50" s="114">
        <v>36</v>
      </c>
      <c r="C50" s="86" t="s">
        <v>44</v>
      </c>
      <c r="D50" s="188">
        <v>0</v>
      </c>
      <c r="E50" s="95"/>
    </row>
    <row r="51" spans="1:5" s="56" customFormat="1" ht="25.5">
      <c r="A51" s="55"/>
      <c r="B51" s="151" t="s">
        <v>6</v>
      </c>
      <c r="C51" s="149" t="s">
        <v>45</v>
      </c>
      <c r="D51" s="155" t="s">
        <v>8</v>
      </c>
      <c r="E51" s="149"/>
    </row>
    <row r="52" spans="1:5" s="57" customFormat="1" ht="22.5">
      <c r="A52" s="31"/>
      <c r="B52" s="113">
        <v>37</v>
      </c>
      <c r="C52" s="84" t="s">
        <v>149</v>
      </c>
      <c r="D52" s="187">
        <v>0</v>
      </c>
      <c r="E52" s="94"/>
    </row>
    <row r="53" spans="1:5" s="57" customFormat="1">
      <c r="A53" s="31"/>
      <c r="B53" s="114">
        <v>38</v>
      </c>
      <c r="C53" s="86" t="s">
        <v>150</v>
      </c>
      <c r="D53" s="188">
        <v>0</v>
      </c>
      <c r="E53" s="95"/>
    </row>
    <row r="54" spans="1:5" s="57" customFormat="1" ht="22.5">
      <c r="A54" s="31"/>
      <c r="B54" s="114">
        <v>39</v>
      </c>
      <c r="C54" s="86" t="s">
        <v>151</v>
      </c>
      <c r="D54" s="188">
        <v>0</v>
      </c>
      <c r="E54" s="95"/>
    </row>
    <row r="55" spans="1:5" s="57" customFormat="1" ht="22.5">
      <c r="A55" s="31"/>
      <c r="B55" s="114">
        <v>40</v>
      </c>
      <c r="C55" s="86" t="s">
        <v>152</v>
      </c>
      <c r="D55" s="188">
        <v>0</v>
      </c>
      <c r="E55" s="95"/>
    </row>
    <row r="56" spans="1:5" s="57" customFormat="1">
      <c r="A56" s="31"/>
      <c r="B56" s="114">
        <v>41</v>
      </c>
      <c r="C56" s="86" t="s">
        <v>21</v>
      </c>
      <c r="D56" s="188">
        <v>0</v>
      </c>
      <c r="E56" s="95"/>
    </row>
    <row r="57" spans="1:5" s="57" customFormat="1" ht="15" customHeight="1">
      <c r="A57" s="31"/>
      <c r="B57" s="114" t="s">
        <v>46</v>
      </c>
      <c r="C57" s="92" t="s">
        <v>47</v>
      </c>
      <c r="D57" s="188">
        <v>0</v>
      </c>
      <c r="E57" s="95"/>
    </row>
    <row r="58" spans="1:5" s="57" customFormat="1" ht="15" customHeight="1">
      <c r="A58" s="31"/>
      <c r="B58" s="114" t="s">
        <v>48</v>
      </c>
      <c r="C58" s="92" t="s">
        <v>49</v>
      </c>
      <c r="D58" s="188">
        <v>0</v>
      </c>
      <c r="E58" s="95"/>
    </row>
    <row r="59" spans="1:5" s="57" customFormat="1" ht="15" customHeight="1">
      <c r="A59" s="31"/>
      <c r="B59" s="114">
        <v>42</v>
      </c>
      <c r="C59" s="86" t="s">
        <v>153</v>
      </c>
      <c r="D59" s="188">
        <v>0</v>
      </c>
      <c r="E59" s="95"/>
    </row>
    <row r="60" spans="1:5" s="57" customFormat="1" ht="15" customHeight="1">
      <c r="A60" s="31"/>
      <c r="B60" s="114">
        <v>43</v>
      </c>
      <c r="C60" s="79" t="s">
        <v>50</v>
      </c>
      <c r="D60" s="189">
        <f>SUM(D52:D59)</f>
        <v>0</v>
      </c>
      <c r="E60" s="95"/>
    </row>
    <row r="61" spans="1:5" s="59" customFormat="1" ht="15" customHeight="1">
      <c r="A61" s="31"/>
      <c r="B61" s="114">
        <v>44</v>
      </c>
      <c r="C61" s="79" t="s">
        <v>51</v>
      </c>
      <c r="D61" s="189">
        <f>D50-D60</f>
        <v>0</v>
      </c>
      <c r="E61" s="95"/>
    </row>
    <row r="62" spans="1:5" s="59" customFormat="1" ht="15" customHeight="1">
      <c r="A62" s="31"/>
      <c r="B62" s="114">
        <v>45</v>
      </c>
      <c r="C62" s="79" t="s">
        <v>1</v>
      </c>
      <c r="D62" s="189">
        <f>D42+D61</f>
        <v>33108.011149999998</v>
      </c>
      <c r="E62" s="95"/>
    </row>
    <row r="63" spans="1:5" s="56" customFormat="1" ht="38.25">
      <c r="A63" s="55"/>
      <c r="B63" s="151" t="s">
        <v>6</v>
      </c>
      <c r="C63" s="149" t="s">
        <v>52</v>
      </c>
      <c r="D63" s="155" t="s">
        <v>8</v>
      </c>
      <c r="E63" s="149" t="s">
        <v>9</v>
      </c>
    </row>
    <row r="64" spans="1:5" s="57" customFormat="1" ht="15" customHeight="1">
      <c r="A64" s="31"/>
      <c r="B64" s="113">
        <v>46</v>
      </c>
      <c r="C64" s="84" t="s">
        <v>53</v>
      </c>
      <c r="D64" s="187">
        <f>4014283.78/1000</f>
        <v>4014.2837799999998</v>
      </c>
      <c r="E64" s="99"/>
    </row>
    <row r="65" spans="1:5" s="57" customFormat="1" ht="15" customHeight="1">
      <c r="A65" s="31"/>
      <c r="B65" s="114">
        <v>47</v>
      </c>
      <c r="C65" s="97" t="s">
        <v>55</v>
      </c>
      <c r="D65" s="188">
        <v>0</v>
      </c>
      <c r="E65" s="96"/>
    </row>
    <row r="66" spans="1:5" s="57" customFormat="1" ht="15" customHeight="1">
      <c r="A66" s="31"/>
      <c r="B66" s="114">
        <v>48</v>
      </c>
      <c r="C66" s="86" t="s">
        <v>154</v>
      </c>
      <c r="D66" s="188">
        <v>0</v>
      </c>
      <c r="E66" s="95"/>
    </row>
    <row r="67" spans="1:5" s="57" customFormat="1" ht="15" customHeight="1">
      <c r="A67" s="31"/>
      <c r="B67" s="114">
        <v>49</v>
      </c>
      <c r="C67" s="100" t="s">
        <v>57</v>
      </c>
      <c r="D67" s="188">
        <v>0</v>
      </c>
      <c r="E67" s="95"/>
    </row>
    <row r="68" spans="1:5" s="57" customFormat="1" ht="15" customHeight="1">
      <c r="A68" s="31"/>
      <c r="B68" s="114">
        <v>51</v>
      </c>
      <c r="C68" s="79" t="s">
        <v>58</v>
      </c>
      <c r="D68" s="189">
        <f>4014283.78/1000</f>
        <v>4014.2837799999998</v>
      </c>
      <c r="E68" s="95"/>
    </row>
    <row r="69" spans="1:5" s="56" customFormat="1" ht="38.25">
      <c r="A69" s="55"/>
      <c r="B69" s="151" t="s">
        <v>6</v>
      </c>
      <c r="C69" s="149" t="s">
        <v>59</v>
      </c>
      <c r="D69" s="155" t="s">
        <v>8</v>
      </c>
      <c r="E69" s="149" t="s">
        <v>9</v>
      </c>
    </row>
    <row r="70" spans="1:5" s="57" customFormat="1" ht="29.25" customHeight="1">
      <c r="A70" s="31"/>
      <c r="B70" s="113">
        <v>52</v>
      </c>
      <c r="C70" s="84" t="s">
        <v>155</v>
      </c>
      <c r="D70" s="187">
        <v>0</v>
      </c>
      <c r="E70" s="94"/>
    </row>
    <row r="71" spans="1:5" s="57" customFormat="1">
      <c r="A71" s="31"/>
      <c r="B71" s="114">
        <v>53</v>
      </c>
      <c r="C71" s="86" t="s">
        <v>156</v>
      </c>
      <c r="D71" s="188">
        <v>0</v>
      </c>
      <c r="E71" s="95"/>
    </row>
    <row r="72" spans="1:5" s="57" customFormat="1" ht="22.5">
      <c r="A72" s="31"/>
      <c r="B72" s="114">
        <v>54</v>
      </c>
      <c r="C72" s="86" t="s">
        <v>157</v>
      </c>
      <c r="D72" s="188">
        <v>0</v>
      </c>
      <c r="E72" s="95"/>
    </row>
    <row r="73" spans="1:5" s="57" customFormat="1" ht="22.5">
      <c r="A73" s="31"/>
      <c r="B73" s="114">
        <v>55</v>
      </c>
      <c r="C73" s="86" t="s">
        <v>158</v>
      </c>
      <c r="D73" s="188">
        <v>0</v>
      </c>
      <c r="E73" s="95"/>
    </row>
    <row r="74" spans="1:5" s="57" customFormat="1">
      <c r="A74" s="31"/>
      <c r="B74" s="114">
        <v>56</v>
      </c>
      <c r="C74" s="86" t="s">
        <v>21</v>
      </c>
      <c r="D74" s="188">
        <v>0</v>
      </c>
      <c r="E74" s="95"/>
    </row>
    <row r="75" spans="1:5" s="57" customFormat="1" ht="15" customHeight="1">
      <c r="A75" s="31"/>
      <c r="B75" s="114" t="s">
        <v>60</v>
      </c>
      <c r="C75" s="86" t="s">
        <v>61</v>
      </c>
      <c r="D75" s="188">
        <v>0</v>
      </c>
      <c r="E75" s="95"/>
    </row>
    <row r="76" spans="1:5" s="57" customFormat="1">
      <c r="A76" s="31"/>
      <c r="B76" s="114" t="s">
        <v>62</v>
      </c>
      <c r="C76" s="86" t="s">
        <v>63</v>
      </c>
      <c r="D76" s="188">
        <v>0</v>
      </c>
      <c r="E76" s="95"/>
    </row>
    <row r="77" spans="1:5" s="57" customFormat="1" ht="15" customHeight="1">
      <c r="A77" s="31"/>
      <c r="B77" s="114">
        <v>57</v>
      </c>
      <c r="C77" s="79" t="s">
        <v>64</v>
      </c>
      <c r="D77" s="189">
        <f>SUM(D70:D76)</f>
        <v>0</v>
      </c>
      <c r="E77" s="95"/>
    </row>
    <row r="78" spans="1:5" s="57" customFormat="1" ht="15" customHeight="1">
      <c r="A78" s="31"/>
      <c r="B78" s="114">
        <v>58</v>
      </c>
      <c r="C78" s="79" t="s">
        <v>65</v>
      </c>
      <c r="D78" s="189">
        <f>D68-D77</f>
        <v>4014.2837799999998</v>
      </c>
      <c r="E78" s="95"/>
    </row>
    <row r="79" spans="1:5" s="57" customFormat="1" ht="15" customHeight="1">
      <c r="A79" s="31"/>
      <c r="B79" s="114">
        <v>59</v>
      </c>
      <c r="C79" s="79" t="s">
        <v>159</v>
      </c>
      <c r="D79" s="189">
        <f>D62+D78</f>
        <v>37122.294929999996</v>
      </c>
      <c r="E79" s="95"/>
    </row>
    <row r="80" spans="1:5" s="57" customFormat="1" ht="15" customHeight="1">
      <c r="A80" s="31"/>
      <c r="B80" s="114">
        <v>60</v>
      </c>
      <c r="C80" s="79" t="s">
        <v>160</v>
      </c>
      <c r="D80" s="189">
        <f>224284123.01/1000</f>
        <v>224284.12300999998</v>
      </c>
      <c r="E80" s="95"/>
    </row>
    <row r="81" spans="1:6" s="56" customFormat="1" ht="25.5">
      <c r="A81" s="55"/>
      <c r="B81" s="151" t="s">
        <v>6</v>
      </c>
      <c r="C81" s="149" t="s">
        <v>66</v>
      </c>
      <c r="D81" s="190" t="s">
        <v>67</v>
      </c>
      <c r="E81" s="149"/>
    </row>
    <row r="82" spans="1:6" s="57" customFormat="1" ht="15" customHeight="1">
      <c r="A82" s="31"/>
      <c r="B82" s="113">
        <v>61</v>
      </c>
      <c r="C82" s="83" t="s">
        <v>68</v>
      </c>
      <c r="D82" s="191">
        <f>D42/D80</f>
        <v>0.14761638365513655</v>
      </c>
      <c r="E82" s="101"/>
    </row>
    <row r="83" spans="1:6" s="57" customFormat="1" ht="15" customHeight="1">
      <c r="A83" s="31"/>
      <c r="B83" s="114">
        <v>62</v>
      </c>
      <c r="C83" s="79" t="s">
        <v>69</v>
      </c>
      <c r="D83" s="192">
        <f>D62/D80</f>
        <v>0.14761638365513655</v>
      </c>
      <c r="E83" s="102"/>
    </row>
    <row r="84" spans="1:6" s="57" customFormat="1" ht="15" customHeight="1">
      <c r="A84" s="31"/>
      <c r="B84" s="114">
        <v>63</v>
      </c>
      <c r="C84" s="79" t="s">
        <v>70</v>
      </c>
      <c r="D84" s="192">
        <f>D79/D80</f>
        <v>0.16551459118818168</v>
      </c>
      <c r="E84" s="102"/>
    </row>
    <row r="85" spans="1:6" s="57" customFormat="1" ht="15" customHeight="1">
      <c r="A85" s="31"/>
      <c r="B85" s="114">
        <v>64</v>
      </c>
      <c r="C85" s="79" t="s">
        <v>161</v>
      </c>
      <c r="D85" s="192">
        <f>SUM(D86:D88)</f>
        <v>4.4999999999999998E-2</v>
      </c>
      <c r="E85" s="102"/>
    </row>
    <row r="86" spans="1:6" s="57" customFormat="1" ht="15" customHeight="1">
      <c r="A86" s="31"/>
      <c r="B86" s="114">
        <v>65</v>
      </c>
      <c r="C86" s="92" t="s">
        <v>204</v>
      </c>
      <c r="D86" s="193">
        <v>0.02</v>
      </c>
      <c r="E86" s="102"/>
    </row>
    <row r="87" spans="1:6" s="57" customFormat="1" ht="15" customHeight="1">
      <c r="A87" s="31"/>
      <c r="B87" s="114">
        <v>66</v>
      </c>
      <c r="C87" s="92" t="s">
        <v>205</v>
      </c>
      <c r="D87" s="193">
        <v>2.5000000000000001E-2</v>
      </c>
      <c r="E87" s="102"/>
    </row>
    <row r="88" spans="1:6" s="57" customFormat="1" ht="15" customHeight="1">
      <c r="A88" s="31"/>
      <c r="B88" s="114">
        <v>67</v>
      </c>
      <c r="C88" s="92" t="s">
        <v>206</v>
      </c>
      <c r="D88" s="193">
        <v>0</v>
      </c>
      <c r="E88" s="102"/>
    </row>
    <row r="89" spans="1:6" s="57" customFormat="1" ht="15" customHeight="1">
      <c r="A89" s="31"/>
      <c r="B89" s="114">
        <v>68</v>
      </c>
      <c r="C89" s="79" t="s">
        <v>162</v>
      </c>
      <c r="D89" s="192"/>
      <c r="E89" s="102"/>
    </row>
    <row r="90" spans="1:6" s="56" customFormat="1" ht="38.25">
      <c r="A90" s="55"/>
      <c r="B90" s="151" t="s">
        <v>6</v>
      </c>
      <c r="C90" s="149" t="s">
        <v>207</v>
      </c>
      <c r="D90" s="155" t="s">
        <v>8</v>
      </c>
      <c r="E90" s="149" t="s">
        <v>9</v>
      </c>
    </row>
    <row r="91" spans="1:6" s="57" customFormat="1" ht="56.25">
      <c r="A91" s="31"/>
      <c r="B91" s="113">
        <v>72</v>
      </c>
      <c r="C91" s="84" t="s">
        <v>163</v>
      </c>
      <c r="D91" s="194">
        <v>0</v>
      </c>
      <c r="E91" s="94"/>
    </row>
    <row r="92" spans="1:6" s="57" customFormat="1" ht="35.25" customHeight="1">
      <c r="A92" s="31"/>
      <c r="B92" s="114">
        <v>73</v>
      </c>
      <c r="C92" s="86" t="s">
        <v>164</v>
      </c>
      <c r="D92" s="195">
        <v>0</v>
      </c>
      <c r="E92" s="95"/>
    </row>
    <row r="93" spans="1:6" s="57" customFormat="1" ht="28.5" customHeight="1">
      <c r="A93" s="31"/>
      <c r="B93" s="114">
        <v>75</v>
      </c>
      <c r="C93" s="86" t="s">
        <v>165</v>
      </c>
      <c r="D93" s="195">
        <v>0</v>
      </c>
      <c r="E93" s="95"/>
    </row>
    <row r="94" spans="1:6" s="56" customFormat="1" ht="38.25">
      <c r="A94" s="55"/>
      <c r="B94" s="151" t="s">
        <v>6</v>
      </c>
      <c r="C94" s="149" t="s">
        <v>166</v>
      </c>
      <c r="D94" s="155" t="s">
        <v>8</v>
      </c>
      <c r="E94" s="149" t="s">
        <v>9</v>
      </c>
    </row>
    <row r="95" spans="1:6" s="57" customFormat="1" ht="15" customHeight="1">
      <c r="A95" s="31"/>
      <c r="B95" s="113">
        <v>82</v>
      </c>
      <c r="C95" s="103" t="s">
        <v>167</v>
      </c>
      <c r="D95" s="196">
        <v>0</v>
      </c>
      <c r="E95" s="94"/>
      <c r="F95" s="63"/>
    </row>
    <row r="96" spans="1:6" s="57" customFormat="1" ht="15" customHeight="1">
      <c r="A96" s="31"/>
      <c r="B96" s="114">
        <v>83</v>
      </c>
      <c r="C96" s="97" t="s">
        <v>168</v>
      </c>
      <c r="D96" s="197">
        <v>0</v>
      </c>
      <c r="E96" s="95"/>
      <c r="F96" s="63"/>
    </row>
    <row r="97" spans="1:6" s="57" customFormat="1" ht="15" customHeight="1">
      <c r="A97" s="31"/>
      <c r="B97" s="114">
        <v>84</v>
      </c>
      <c r="C97" s="97" t="s">
        <v>169</v>
      </c>
      <c r="D97" s="198">
        <v>0</v>
      </c>
      <c r="E97" s="95"/>
      <c r="F97" s="63"/>
    </row>
    <row r="98" spans="1:6" s="57" customFormat="1" ht="15" customHeight="1">
      <c r="A98" s="31"/>
      <c r="B98" s="115">
        <v>85</v>
      </c>
      <c r="C98" s="104" t="s">
        <v>170</v>
      </c>
      <c r="D98" s="199">
        <v>0</v>
      </c>
      <c r="E98" s="105"/>
      <c r="F98" s="63"/>
    </row>
    <row r="99" spans="1:6">
      <c r="B99" s="116"/>
      <c r="C99" s="107"/>
      <c r="D99" s="200"/>
      <c r="E99" s="106"/>
      <c r="F99" s="61"/>
    </row>
    <row r="100" spans="1:6">
      <c r="B100" s="116"/>
      <c r="C100" s="107"/>
      <c r="D100" s="200"/>
      <c r="E100" s="106"/>
      <c r="F100" s="61"/>
    </row>
  </sheetData>
  <hyperlinks>
    <hyperlink ref="E7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31">
    <tabColor rgb="FF2D335F"/>
    <pageSetUpPr fitToPage="1"/>
  </sheetPr>
  <dimension ref="A1:F72"/>
  <sheetViews>
    <sheetView showGridLines="0" topLeftCell="A48" zoomScale="90" zoomScaleNormal="90" workbookViewId="0">
      <selection activeCell="C41" sqref="C41"/>
    </sheetView>
  </sheetViews>
  <sheetFormatPr defaultColWidth="9.140625" defaultRowHeight="12.75"/>
  <cols>
    <col min="1" max="1" width="3.140625" style="10" customWidth="1"/>
    <col min="2" max="2" width="82.140625" style="227" customWidth="1"/>
    <col min="3" max="3" width="19.5703125" style="202" customWidth="1"/>
    <col min="4" max="4" width="23" style="202" customWidth="1"/>
    <col min="5" max="5" width="20" style="202" customWidth="1"/>
    <col min="6" max="6" width="3.140625" style="10" customWidth="1"/>
    <col min="7" max="16384" width="9.140625" style="2"/>
  </cols>
  <sheetData>
    <row r="1" spans="1:6" s="15" customFormat="1" ht="11.25" customHeight="1">
      <c r="A1" s="13"/>
      <c r="B1" s="202"/>
      <c r="C1" s="202"/>
      <c r="D1" s="202"/>
      <c r="E1" s="202"/>
      <c r="F1" s="14"/>
    </row>
    <row r="2" spans="1:6" s="15" customFormat="1" ht="11.25" customHeight="1">
      <c r="A2" s="13"/>
      <c r="B2" s="202"/>
      <c r="C2" s="202"/>
      <c r="D2" s="202"/>
      <c r="E2" s="202"/>
      <c r="F2" s="14"/>
    </row>
    <row r="3" spans="1:6" s="15" customFormat="1" ht="11.25" customHeight="1">
      <c r="A3" s="13"/>
      <c r="B3" s="202"/>
      <c r="C3" s="202"/>
      <c r="D3" s="202"/>
      <c r="E3" s="202"/>
      <c r="F3" s="14"/>
    </row>
    <row r="4" spans="1:6" s="15" customFormat="1" ht="11.25" customHeight="1">
      <c r="A4" s="23"/>
      <c r="B4" s="203"/>
      <c r="C4" s="228"/>
      <c r="D4" s="203"/>
      <c r="E4" s="203"/>
      <c r="F4" s="23"/>
    </row>
    <row r="5" spans="1:6" s="65" customFormat="1" ht="11.25" customHeight="1">
      <c r="A5" s="54"/>
      <c r="B5" s="204"/>
      <c r="C5" s="229"/>
      <c r="D5" s="230"/>
      <c r="E5" s="230"/>
      <c r="F5" s="78"/>
    </row>
    <row r="6" spans="1:6" s="25" customFormat="1" ht="3.95" customHeight="1">
      <c r="A6" s="12"/>
      <c r="B6" s="205"/>
      <c r="C6" s="231"/>
      <c r="D6" s="231"/>
      <c r="E6" s="231"/>
      <c r="F6" s="24"/>
    </row>
    <row r="7" spans="1:6" s="25" customFormat="1" ht="20.25" customHeight="1">
      <c r="A7" s="12"/>
      <c r="B7" s="206" t="s">
        <v>186</v>
      </c>
      <c r="C7" s="232"/>
      <c r="D7" s="233"/>
      <c r="E7" s="234" t="s">
        <v>131</v>
      </c>
      <c r="F7" s="26"/>
    </row>
    <row r="8" spans="1:6" s="25" customFormat="1" ht="20.25" customHeight="1">
      <c r="A8" s="12"/>
      <c r="B8" s="206"/>
      <c r="C8" s="232"/>
      <c r="D8" s="233"/>
      <c r="E8" s="234"/>
      <c r="F8" s="26"/>
    </row>
    <row r="9" spans="1:6" s="15" customFormat="1">
      <c r="A9" s="13"/>
      <c r="B9" s="207"/>
      <c r="C9" s="235"/>
      <c r="D9" s="235"/>
      <c r="E9" s="235"/>
      <c r="F9" s="60"/>
    </row>
    <row r="10" spans="1:6" s="65" customFormat="1" ht="15.75">
      <c r="A10" s="54"/>
      <c r="B10" s="268" t="s">
        <v>224</v>
      </c>
      <c r="C10" s="268"/>
      <c r="D10" s="268"/>
      <c r="E10" s="268"/>
      <c r="F10" s="66"/>
    </row>
    <row r="11" spans="1:6" s="65" customFormat="1">
      <c r="B11" s="208"/>
      <c r="C11" s="236"/>
      <c r="D11" s="236"/>
      <c r="E11" s="236"/>
      <c r="F11" s="45"/>
    </row>
    <row r="12" spans="1:6" s="65" customFormat="1">
      <c r="A12" s="54"/>
      <c r="B12" s="150" t="s">
        <v>268</v>
      </c>
      <c r="C12" s="237" t="s">
        <v>2</v>
      </c>
      <c r="D12" s="237" t="s">
        <v>4</v>
      </c>
      <c r="E12" s="237" t="s">
        <v>3</v>
      </c>
      <c r="F12" s="66"/>
    </row>
    <row r="13" spans="1:6" s="67" customFormat="1" ht="63.75">
      <c r="A13" s="68"/>
      <c r="B13" s="150" t="s">
        <v>221</v>
      </c>
      <c r="C13" s="157" t="s">
        <v>187</v>
      </c>
      <c r="D13" s="157" t="s">
        <v>188</v>
      </c>
      <c r="E13" s="157" t="s">
        <v>189</v>
      </c>
      <c r="F13" s="68"/>
    </row>
    <row r="14" spans="1:6" ht="15.95" customHeight="1">
      <c r="B14" s="209" t="s">
        <v>100</v>
      </c>
      <c r="C14" s="238">
        <v>681</v>
      </c>
      <c r="D14" s="238">
        <v>696</v>
      </c>
      <c r="E14" s="239"/>
      <c r="F14" s="61"/>
    </row>
    <row r="15" spans="1:6" ht="15.95" customHeight="1">
      <c r="B15" s="210" t="s">
        <v>101</v>
      </c>
      <c r="C15" s="240">
        <f>SUM(C16:C21)</f>
        <v>198524</v>
      </c>
      <c r="D15" s="240">
        <f>SUM(D16:D21)</f>
        <v>208527</v>
      </c>
      <c r="E15" s="240"/>
      <c r="F15" s="61"/>
    </row>
    <row r="16" spans="1:6" ht="15.95" customHeight="1">
      <c r="B16" s="211" t="s">
        <v>117</v>
      </c>
      <c r="C16" s="241">
        <v>66303</v>
      </c>
      <c r="D16" s="242">
        <v>76306</v>
      </c>
      <c r="E16" s="242"/>
      <c r="F16" s="61"/>
    </row>
    <row r="17" spans="2:6" ht="15.95" customHeight="1">
      <c r="B17" s="211" t="s">
        <v>118</v>
      </c>
      <c r="C17" s="241">
        <v>0</v>
      </c>
      <c r="D17" s="242">
        <v>0</v>
      </c>
      <c r="E17" s="242"/>
      <c r="F17" s="61"/>
    </row>
    <row r="18" spans="2:6" ht="15.95" customHeight="1">
      <c r="B18" s="211" t="s">
        <v>119</v>
      </c>
      <c r="C18" s="241">
        <v>0</v>
      </c>
      <c r="D18" s="242">
        <v>0</v>
      </c>
      <c r="E18" s="242"/>
      <c r="F18" s="61"/>
    </row>
    <row r="19" spans="2:6" ht="15.95" customHeight="1">
      <c r="B19" s="211" t="s">
        <v>120</v>
      </c>
      <c r="C19" s="241">
        <v>0</v>
      </c>
      <c r="D19" s="242">
        <v>0</v>
      </c>
      <c r="E19" s="242"/>
      <c r="F19" s="61"/>
    </row>
    <row r="20" spans="2:6" ht="15.95" customHeight="1">
      <c r="B20" s="211" t="s">
        <v>121</v>
      </c>
      <c r="C20" s="241">
        <f>43428+88793</f>
        <v>132221</v>
      </c>
      <c r="D20" s="242">
        <f>43428+88793</f>
        <v>132221</v>
      </c>
      <c r="E20" s="242"/>
      <c r="F20" s="61"/>
    </row>
    <row r="21" spans="2:6" ht="15.95" customHeight="1">
      <c r="B21" s="212" t="s">
        <v>122</v>
      </c>
      <c r="C21" s="241"/>
      <c r="D21" s="241">
        <v>0</v>
      </c>
      <c r="E21" s="241"/>
      <c r="F21" s="61"/>
    </row>
    <row r="22" spans="2:6" ht="15.95" customHeight="1">
      <c r="B22" s="209" t="s">
        <v>102</v>
      </c>
      <c r="C22" s="239"/>
      <c r="D22" s="239">
        <v>0</v>
      </c>
      <c r="E22" s="239"/>
      <c r="F22" s="61"/>
    </row>
    <row r="23" spans="2:6" ht="15.95" customHeight="1">
      <c r="B23" s="210" t="s">
        <v>103</v>
      </c>
      <c r="C23" s="240"/>
      <c r="D23" s="240">
        <f>SUM(D24:D26)</f>
        <v>0</v>
      </c>
      <c r="E23" s="240"/>
      <c r="F23" s="61"/>
    </row>
    <row r="24" spans="2:6" ht="15.95" customHeight="1">
      <c r="B24" s="211" t="s">
        <v>121</v>
      </c>
      <c r="C24" s="242"/>
      <c r="D24" s="242"/>
      <c r="E24" s="242"/>
      <c r="F24" s="61"/>
    </row>
    <row r="25" spans="2:6" ht="15.95" customHeight="1">
      <c r="B25" s="211" t="s">
        <v>102</v>
      </c>
      <c r="C25" s="242"/>
      <c r="D25" s="242"/>
      <c r="E25" s="242"/>
      <c r="F25" s="61"/>
    </row>
    <row r="26" spans="2:6" ht="15.95" customHeight="1">
      <c r="B26" s="212" t="s">
        <v>123</v>
      </c>
      <c r="C26" s="241"/>
      <c r="D26" s="241"/>
      <c r="E26" s="241"/>
      <c r="F26" s="61"/>
    </row>
    <row r="27" spans="2:6" ht="15.95" customHeight="1">
      <c r="B27" s="209" t="s">
        <v>104</v>
      </c>
      <c r="C27" s="239"/>
      <c r="D27" s="239">
        <f>270+292</f>
        <v>562</v>
      </c>
      <c r="E27" s="239"/>
      <c r="F27" s="61"/>
    </row>
    <row r="28" spans="2:6" ht="15.95" customHeight="1">
      <c r="B28" s="213" t="s">
        <v>208</v>
      </c>
      <c r="C28" s="243"/>
      <c r="D28" s="243"/>
      <c r="E28" s="243"/>
      <c r="F28" s="61"/>
    </row>
    <row r="29" spans="2:6" ht="15.95" customHeight="1">
      <c r="B29" s="209" t="s">
        <v>105</v>
      </c>
      <c r="C29" s="239">
        <v>129</v>
      </c>
      <c r="D29" s="239">
        <f>665</f>
        <v>665</v>
      </c>
      <c r="E29" s="239"/>
      <c r="F29" s="61"/>
    </row>
    <row r="30" spans="2:6" ht="15.95" customHeight="1">
      <c r="B30" s="214" t="s">
        <v>190</v>
      </c>
      <c r="C30" s="244">
        <v>287</v>
      </c>
      <c r="D30" s="244">
        <f>296</f>
        <v>296</v>
      </c>
      <c r="E30" s="245"/>
      <c r="F30" s="61"/>
    </row>
    <row r="31" spans="2:6" ht="15.95" customHeight="1">
      <c r="B31" s="210" t="s">
        <v>106</v>
      </c>
      <c r="C31" s="240"/>
      <c r="D31" s="240"/>
      <c r="E31" s="240"/>
      <c r="F31" s="61"/>
    </row>
    <row r="32" spans="2:6" ht="15.95" customHeight="1">
      <c r="B32" s="211" t="s">
        <v>105</v>
      </c>
      <c r="C32" s="242"/>
      <c r="D32" s="242"/>
      <c r="E32" s="242"/>
      <c r="F32" s="61"/>
    </row>
    <row r="33" spans="1:6" ht="15.95" customHeight="1">
      <c r="B33" s="212" t="s">
        <v>190</v>
      </c>
      <c r="C33" s="241"/>
      <c r="D33" s="241"/>
      <c r="E33" s="246"/>
      <c r="F33" s="61"/>
    </row>
    <row r="34" spans="1:6" ht="15.95" customHeight="1">
      <c r="B34" s="209" t="s">
        <v>107</v>
      </c>
      <c r="C34" s="239">
        <f>1876+423</f>
        <v>2299</v>
      </c>
      <c r="D34" s="239">
        <f>93+94+589+681+111+145+2203+17384+139+21350+533+4624+1819+6098</f>
        <v>55863</v>
      </c>
      <c r="E34" s="239"/>
      <c r="F34" s="61"/>
    </row>
    <row r="35" spans="1:6" ht="15.95" customHeight="1">
      <c r="B35" s="210" t="s">
        <v>108</v>
      </c>
      <c r="C35" s="240"/>
      <c r="D35" s="240"/>
      <c r="E35" s="240"/>
      <c r="F35" s="61"/>
    </row>
    <row r="36" spans="1:6" s="67" customFormat="1" ht="15.95" customHeight="1">
      <c r="A36" s="68"/>
      <c r="B36" s="215" t="s">
        <v>5</v>
      </c>
      <c r="C36" s="247">
        <f>C14+C15+C22+C23+C27+C28+C29+C30+C31+C34+C35</f>
        <v>201920</v>
      </c>
      <c r="D36" s="247">
        <f>D14+D15+D22+D23+D27+D28+D29+D30+D31+D34+D35</f>
        <v>266609</v>
      </c>
      <c r="E36" s="248"/>
      <c r="F36" s="68"/>
    </row>
    <row r="37" spans="1:6" s="67" customFormat="1" ht="11.25" customHeight="1">
      <c r="A37" s="68"/>
      <c r="B37" s="153"/>
      <c r="C37" s="269" t="s">
        <v>187</v>
      </c>
      <c r="D37" s="269" t="s">
        <v>188</v>
      </c>
      <c r="E37" s="269" t="s">
        <v>189</v>
      </c>
      <c r="F37" s="68"/>
    </row>
    <row r="38" spans="1:6" s="67" customFormat="1" ht="63" customHeight="1">
      <c r="A38" s="68"/>
      <c r="B38" s="154" t="s">
        <v>223</v>
      </c>
      <c r="C38" s="270"/>
      <c r="D38" s="270"/>
      <c r="E38" s="270"/>
      <c r="F38" s="68"/>
    </row>
    <row r="39" spans="1:6" ht="15.95" customHeight="1">
      <c r="B39" s="210" t="s">
        <v>109</v>
      </c>
      <c r="C39" s="240">
        <f>SUM(C40:C45)</f>
        <v>175388</v>
      </c>
      <c r="D39" s="240">
        <f>SUM(D40:D45)</f>
        <v>164338</v>
      </c>
      <c r="E39" s="240"/>
      <c r="F39" s="61"/>
    </row>
    <row r="40" spans="1:6" ht="15.95" customHeight="1">
      <c r="B40" s="211" t="s">
        <v>124</v>
      </c>
      <c r="C40" s="242"/>
      <c r="D40" s="242"/>
      <c r="E40" s="242"/>
      <c r="F40" s="61"/>
    </row>
    <row r="41" spans="1:6" ht="15.95" customHeight="1">
      <c r="B41" s="211" t="s">
        <v>125</v>
      </c>
      <c r="C41" s="242"/>
      <c r="E41" s="242"/>
      <c r="F41" s="61"/>
    </row>
    <row r="42" spans="1:6" ht="15.95" customHeight="1">
      <c r="B42" s="211" t="s">
        <v>126</v>
      </c>
      <c r="C42" s="242">
        <f>41664+60578+47449+25697</f>
        <v>175388</v>
      </c>
      <c r="D42" s="242">
        <f>41664+49528+20679+44937+7530</f>
        <v>164338</v>
      </c>
      <c r="E42" s="242"/>
      <c r="F42" s="61"/>
    </row>
    <row r="43" spans="1:6" ht="15.95" customHeight="1">
      <c r="B43" s="211" t="s">
        <v>127</v>
      </c>
      <c r="C43" s="242"/>
      <c r="D43" s="242"/>
      <c r="E43" s="242"/>
      <c r="F43" s="61"/>
    </row>
    <row r="44" spans="1:6" ht="15.95" customHeight="1">
      <c r="B44" s="212" t="s">
        <v>120</v>
      </c>
      <c r="C44" s="241"/>
      <c r="D44" s="241"/>
      <c r="E44" s="241"/>
      <c r="F44" s="61"/>
    </row>
    <row r="45" spans="1:6" ht="15.95" customHeight="1">
      <c r="B45" s="216" t="s">
        <v>128</v>
      </c>
      <c r="C45" s="249"/>
      <c r="D45" s="249"/>
      <c r="E45" s="249"/>
      <c r="F45" s="61"/>
    </row>
    <row r="46" spans="1:6" ht="15.95" customHeight="1">
      <c r="B46" s="213" t="s">
        <v>110</v>
      </c>
      <c r="C46" s="243"/>
      <c r="D46" s="243">
        <f>SUM(D47:D48)</f>
        <v>0</v>
      </c>
      <c r="E46" s="243"/>
      <c r="F46" s="61"/>
    </row>
    <row r="47" spans="1:6" ht="15.95" customHeight="1">
      <c r="B47" s="212" t="s">
        <v>129</v>
      </c>
      <c r="C47" s="241"/>
      <c r="D47" s="241"/>
      <c r="E47" s="241"/>
      <c r="F47" s="61"/>
    </row>
    <row r="48" spans="1:6" ht="15.95" customHeight="1">
      <c r="B48" s="217" t="s">
        <v>130</v>
      </c>
      <c r="C48" s="250"/>
      <c r="D48" s="250"/>
      <c r="E48" s="250"/>
      <c r="F48" s="61"/>
    </row>
    <row r="49" spans="1:6" ht="15.95" customHeight="1">
      <c r="B49" s="209" t="s">
        <v>209</v>
      </c>
      <c r="C49" s="239"/>
      <c r="D49" s="239"/>
      <c r="E49" s="239"/>
      <c r="F49" s="61"/>
    </row>
    <row r="50" spans="1:6" ht="15.95" customHeight="1">
      <c r="B50" s="209" t="s">
        <v>111</v>
      </c>
      <c r="C50" s="239">
        <f>9176+233</f>
        <v>9409</v>
      </c>
      <c r="D50" s="239">
        <f>803+7293+4418+9982+25343+187+233+17384+83+294+859</f>
        <v>66879</v>
      </c>
      <c r="E50" s="239"/>
      <c r="F50" s="61"/>
    </row>
    <row r="51" spans="1:6" ht="15.95" customHeight="1">
      <c r="B51" s="209" t="s">
        <v>112</v>
      </c>
      <c r="C51" s="239">
        <f>C39+C46+C49+C50</f>
        <v>184797</v>
      </c>
      <c r="D51" s="239">
        <f>D39+D46+D49+D50</f>
        <v>231217</v>
      </c>
      <c r="E51" s="239"/>
      <c r="F51" s="61"/>
    </row>
    <row r="52" spans="1:6" ht="15.95" customHeight="1">
      <c r="B52" s="210" t="s">
        <v>113</v>
      </c>
      <c r="C52" s="240">
        <f>SUM(C53:C60)</f>
        <v>17123</v>
      </c>
      <c r="D52" s="240">
        <f>SUM(D53:D60)</f>
        <v>35392</v>
      </c>
      <c r="E52" s="240"/>
      <c r="F52" s="61"/>
    </row>
    <row r="53" spans="1:6" ht="15.95" customHeight="1">
      <c r="B53" s="211" t="s">
        <v>191</v>
      </c>
      <c r="C53" s="242">
        <v>11000</v>
      </c>
      <c r="D53" s="242">
        <v>15500</v>
      </c>
      <c r="E53" s="251" t="s">
        <v>17</v>
      </c>
      <c r="F53" s="61"/>
    </row>
    <row r="54" spans="1:6" ht="15.95" customHeight="1">
      <c r="B54" s="218" t="s">
        <v>212</v>
      </c>
      <c r="C54" s="242"/>
      <c r="D54" s="242"/>
      <c r="E54" s="251"/>
      <c r="F54" s="61"/>
    </row>
    <row r="55" spans="1:6" ht="15.95" customHeight="1">
      <c r="B55" s="218" t="s">
        <v>213</v>
      </c>
      <c r="C55" s="242"/>
      <c r="D55" s="242"/>
      <c r="E55" s="251"/>
      <c r="F55" s="61"/>
    </row>
    <row r="56" spans="1:6" ht="15.95" customHeight="1">
      <c r="B56" s="218" t="s">
        <v>192</v>
      </c>
      <c r="C56" s="242"/>
      <c r="D56" s="252">
        <v>-128</v>
      </c>
      <c r="E56" s="251" t="s">
        <v>193</v>
      </c>
      <c r="F56" s="61"/>
    </row>
    <row r="57" spans="1:6" ht="15.95" customHeight="1">
      <c r="B57" s="218" t="s">
        <v>194</v>
      </c>
      <c r="C57" s="242"/>
      <c r="D57" s="252">
        <v>510</v>
      </c>
      <c r="E57" s="251" t="s">
        <v>56</v>
      </c>
      <c r="F57" s="61"/>
    </row>
    <row r="58" spans="1:6" ht="15.95" customHeight="1">
      <c r="B58" s="218" t="s">
        <v>11</v>
      </c>
      <c r="C58" s="242">
        <v>6123</v>
      </c>
      <c r="D58" s="252">
        <v>19510</v>
      </c>
      <c r="E58" s="251" t="s">
        <v>195</v>
      </c>
      <c r="F58" s="61"/>
    </row>
    <row r="59" spans="1:6" ht="15.95" customHeight="1">
      <c r="A59" s="2"/>
      <c r="B59" s="218" t="s">
        <v>196</v>
      </c>
      <c r="C59" s="242"/>
      <c r="D59" s="252"/>
      <c r="E59" s="251" t="s">
        <v>54</v>
      </c>
      <c r="F59" s="61"/>
    </row>
    <row r="60" spans="1:6" ht="15.95" customHeight="1">
      <c r="A60" s="2"/>
      <c r="B60" s="219" t="s">
        <v>214</v>
      </c>
      <c r="C60" s="241"/>
      <c r="D60" s="241"/>
      <c r="E60" s="246"/>
      <c r="F60" s="61"/>
    </row>
    <row r="61" spans="1:6" ht="15.95" customHeight="1">
      <c r="B61" s="209" t="s">
        <v>114</v>
      </c>
      <c r="C61" s="239"/>
      <c r="D61" s="239"/>
      <c r="E61" s="253"/>
      <c r="F61" s="61"/>
    </row>
    <row r="62" spans="1:6" ht="15.95" customHeight="1">
      <c r="B62" s="209" t="s">
        <v>197</v>
      </c>
      <c r="C62" s="239"/>
      <c r="D62" s="239"/>
      <c r="E62" s="253"/>
      <c r="F62" s="61"/>
    </row>
    <row r="63" spans="1:6" ht="15.95" customHeight="1">
      <c r="B63" s="209" t="s">
        <v>115</v>
      </c>
      <c r="C63" s="239">
        <f>C52+C61+C62</f>
        <v>17123</v>
      </c>
      <c r="D63" s="239">
        <f>D52+D61+D62</f>
        <v>35392</v>
      </c>
      <c r="E63" s="239"/>
      <c r="F63" s="61"/>
    </row>
    <row r="64" spans="1:6" s="67" customFormat="1" ht="15.95" customHeight="1">
      <c r="A64" s="68"/>
      <c r="B64" s="215" t="s">
        <v>116</v>
      </c>
      <c r="C64" s="247">
        <f>C51+C63</f>
        <v>201920</v>
      </c>
      <c r="D64" s="247">
        <f>D51+D63</f>
        <v>266609</v>
      </c>
      <c r="E64" s="248"/>
      <c r="F64" s="68"/>
    </row>
    <row r="65" spans="1:6" ht="15.95" customHeight="1">
      <c r="A65" s="2"/>
      <c r="B65" s="220"/>
      <c r="C65" s="254"/>
      <c r="D65" s="255"/>
      <c r="E65" s="255"/>
      <c r="F65" s="61"/>
    </row>
    <row r="66" spans="1:6" s="67" customFormat="1" ht="15.95" customHeight="1">
      <c r="A66" s="156"/>
      <c r="B66" s="221"/>
      <c r="C66" s="271" t="s">
        <v>188</v>
      </c>
      <c r="D66" s="271" t="s">
        <v>189</v>
      </c>
      <c r="E66" s="256"/>
    </row>
    <row r="67" spans="1:6" s="67" customFormat="1" ht="71.25" customHeight="1">
      <c r="A67" s="156"/>
      <c r="B67" s="150" t="s">
        <v>267</v>
      </c>
      <c r="C67" s="271"/>
      <c r="D67" s="271"/>
      <c r="E67" s="257"/>
    </row>
    <row r="68" spans="1:6" s="27" customFormat="1" ht="27" customHeight="1">
      <c r="B68" s="222" t="s">
        <v>198</v>
      </c>
      <c r="C68" s="242">
        <v>151</v>
      </c>
      <c r="D68" s="246"/>
      <c r="E68" s="258"/>
      <c r="F68" s="62"/>
    </row>
    <row r="69" spans="1:6" ht="15.95" customHeight="1">
      <c r="A69" s="2"/>
      <c r="B69" s="223" t="s">
        <v>132</v>
      </c>
      <c r="C69" s="242">
        <v>2116</v>
      </c>
      <c r="D69" s="246"/>
      <c r="E69" s="220"/>
      <c r="F69" s="44"/>
    </row>
    <row r="70" spans="1:6" ht="15.95" customHeight="1">
      <c r="A70" s="2"/>
      <c r="B70" s="224" t="s">
        <v>199</v>
      </c>
      <c r="C70" s="259"/>
      <c r="D70" s="245" t="s">
        <v>215</v>
      </c>
      <c r="E70" s="220"/>
      <c r="F70" s="44"/>
    </row>
    <row r="71" spans="1:6" ht="15.95" customHeight="1">
      <c r="A71" s="2"/>
      <c r="B71" s="225"/>
      <c r="C71" s="207"/>
      <c r="D71" s="260"/>
      <c r="E71" s="260"/>
      <c r="F71" s="61"/>
    </row>
    <row r="72" spans="1:6" ht="45" customHeight="1">
      <c r="B72" s="226"/>
      <c r="C72" s="261"/>
      <c r="D72" s="226"/>
      <c r="E72" s="226"/>
      <c r="F72" s="64"/>
    </row>
  </sheetData>
  <mergeCells count="6">
    <mergeCell ref="B10:E10"/>
    <mergeCell ref="C37:C38"/>
    <mergeCell ref="D37:D38"/>
    <mergeCell ref="E37:E38"/>
    <mergeCell ref="C66:C67"/>
    <mergeCell ref="D66:D67"/>
  </mergeCells>
  <hyperlinks>
    <hyperlink ref="E7" location="Índice!A1" display="Índice"/>
  </hyperlinks>
  <pageMargins left="0.51181102362204722" right="0.51181102362204722" top="0.78740157480314965" bottom="0.78740157480314965" header="0.31496062992125984" footer="0.31496062992125984"/>
  <pageSetup paperSize="9" scale="5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Índice</vt:lpstr>
      <vt:lpstr>CCA</vt:lpstr>
      <vt:lpstr>CC1</vt:lpstr>
      <vt:lpstr>CC2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Devechi</dc:creator>
  <cp:lastModifiedBy>Lais Daniele Vianna</cp:lastModifiedBy>
  <dcterms:created xsi:type="dcterms:W3CDTF">2018-04-11T12:17:35Z</dcterms:created>
  <dcterms:modified xsi:type="dcterms:W3CDTF">2022-05-10T13:08:13Z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fed9c9-9e02-402c-91c6-79672c367b2e_Enabled">
    <vt:lpwstr>true</vt:lpwstr>
  </property>
  <property fmtid="{D5CDD505-2E9C-101B-9397-08002B2CF9AE}" pid="3" name="MSIP_Label_d3fed9c9-9e02-402c-91c6-79672c367b2e_SetDate">
    <vt:lpwstr>2021-07-19T20:57:33Z</vt:lpwstr>
  </property>
  <property fmtid="{D5CDD505-2E9C-101B-9397-08002B2CF9AE}" pid="4" name="MSIP_Label_d3fed9c9-9e02-402c-91c6-79672c367b2e_Method">
    <vt:lpwstr>Standard</vt:lpwstr>
  </property>
  <property fmtid="{D5CDD505-2E9C-101B-9397-08002B2CF9AE}" pid="5" name="MSIP_Label_d3fed9c9-9e02-402c-91c6-79672c367b2e_Name">
    <vt:lpwstr>d3fed9c9-9e02-402c-91c6-79672c367b2e</vt:lpwstr>
  </property>
  <property fmtid="{D5CDD505-2E9C-101B-9397-08002B2CF9AE}" pid="6" name="MSIP_Label_d3fed9c9-9e02-402c-91c6-79672c367b2e_SiteId">
    <vt:lpwstr>ccd25372-eb59-436a-ad74-78a49d784cf3</vt:lpwstr>
  </property>
  <property fmtid="{D5CDD505-2E9C-101B-9397-08002B2CF9AE}" pid="7" name="MSIP_Label_d3fed9c9-9e02-402c-91c6-79672c367b2e_ActionId">
    <vt:lpwstr>a2728bc7-4cda-4983-8fbf-babd1ee75fe1</vt:lpwstr>
  </property>
  <property fmtid="{D5CDD505-2E9C-101B-9397-08002B2CF9AE}" pid="8" name="MSIP_Label_d3fed9c9-9e02-402c-91c6-79672c367b2e_ContentBits">
    <vt:lpwstr>0</vt:lpwstr>
  </property>
</Properties>
</file>